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AE\Documents\MAE\ESPECILIZACION-2012\TESIS\"/>
    </mc:Choice>
  </mc:AlternateContent>
  <bookViews>
    <workbookView xWindow="240" yWindow="30" windowWidth="8070" windowHeight="8160" firstSheet="6" activeTab="8"/>
  </bookViews>
  <sheets>
    <sheet name="ACTUAL" sheetId="12" r:id="rId1"/>
    <sheet name="NORMA 1 AÑO" sheetId="8" r:id="rId2"/>
    <sheet name="NORMA 10 AÑOS" sheetId="9" r:id="rId3"/>
    <sheet name="ESC 1 1 AÑO" sheetId="4" r:id="rId4"/>
    <sheet name="ESC 1 10AÑOS" sheetId="7" r:id="rId5"/>
    <sheet name="ESC 2 EN B2 1 AÑO" sheetId="5" r:id="rId6"/>
    <sheet name="ESC 2 EN B2 10 AÑOS" sheetId="6" r:id="rId7"/>
    <sheet name="ESC 3 MAS EN B2 1 AÑO" sheetId="10" r:id="rId8"/>
    <sheet name="ESC 3 MAS EN B2 10 AÑOS" sheetId="11" r:id="rId9"/>
    <sheet name="2ORIGINAL" sheetId="14" r:id="rId10"/>
    <sheet name="ANALISIS" sheetId="13" r:id="rId11"/>
  </sheets>
  <functionGroups builtInGroupCount="18"/>
  <definedNames>
    <definedName name="_xlnm.Print_Area" localSheetId="9">'2ORIGINAL'!$A$1:$P$80</definedName>
    <definedName name="_xlnm.Print_Area" localSheetId="0">ACTUAL!$A$1:$P$80</definedName>
    <definedName name="_xlnm.Print_Area" localSheetId="3">'ESC 1 1 AÑO'!$A$1:$P$79</definedName>
    <definedName name="_xlnm.Print_Area" localSheetId="4">'ESC 1 10AÑOS'!$A$1:$P$79</definedName>
    <definedName name="_xlnm.Print_Area" localSheetId="5">'ESC 2 EN B2 1 AÑO'!$A$1:$P$79</definedName>
    <definedName name="_xlnm.Print_Area" localSheetId="6">'ESC 2 EN B2 10 AÑOS'!$A$1:$P$79</definedName>
    <definedName name="_xlnm.Print_Area" localSheetId="7">'ESC 3 MAS EN B2 1 AÑO'!$A$1:$P$79</definedName>
    <definedName name="_xlnm.Print_Area" localSheetId="8">'ESC 3 MAS EN B2 10 AÑOS'!$A$1:$P$79</definedName>
    <definedName name="_xlnm.Print_Area" localSheetId="1">'NORMA 1 AÑO'!$A$1:$P$79</definedName>
    <definedName name="_xlnm.Print_Area" localSheetId="2">'NORMA 10 AÑOS'!$A$1:$P$80</definedName>
    <definedName name="solver_adj" localSheetId="9" hidden="1">'2ORIGINAL'!$C$8,'2ORIGINAL'!$G$5</definedName>
    <definedName name="solver_adj" localSheetId="0" hidden="1">ACTUAL!$C$8,ACTUAL!$G$5</definedName>
    <definedName name="solver_adj" localSheetId="3" hidden="1">'ESC 1 1 AÑO'!$C$8,'ESC 1 1 AÑO'!$G$5</definedName>
    <definedName name="solver_adj" localSheetId="4" hidden="1">'ESC 1 10AÑOS'!$C$8,'ESC 1 10AÑOS'!$G$5</definedName>
    <definedName name="solver_adj" localSheetId="5" hidden="1">'ESC 2 EN B2 1 AÑO'!$C$8,'ESC 2 EN B2 1 AÑO'!$G$5</definedName>
    <definedName name="solver_adj" localSheetId="6" hidden="1">'ESC 2 EN B2 10 AÑOS'!$C$8,'ESC 2 EN B2 10 AÑOS'!$G$5</definedName>
    <definedName name="solver_adj" localSheetId="7" hidden="1">'ESC 3 MAS EN B2 1 AÑO'!$C$8,'ESC 3 MAS EN B2 1 AÑO'!$G$5</definedName>
    <definedName name="solver_adj" localSheetId="8" hidden="1">'ESC 3 MAS EN B2 10 AÑOS'!$C$8,'ESC 3 MAS EN B2 10 AÑOS'!$G$5</definedName>
    <definedName name="solver_adj" localSheetId="1" hidden="1">'NORMA 1 AÑO'!$C$8,'NORMA 1 AÑO'!$G$5</definedName>
    <definedName name="solver_adj" localSheetId="2" hidden="1">'NORMA 10 AÑOS'!$C$8,'NORMA 10 AÑOS'!$G$5</definedName>
    <definedName name="solver_cvg" localSheetId="9" hidden="1">0.0001</definedName>
    <definedName name="solver_cvg" localSheetId="0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cvg" localSheetId="7" hidden="1">0.0001</definedName>
    <definedName name="solver_cvg" localSheetId="8" hidden="1">0.0001</definedName>
    <definedName name="solver_cvg" localSheetId="1" hidden="1">0.0001</definedName>
    <definedName name="solver_cvg" localSheetId="2" hidden="1">0.0001</definedName>
    <definedName name="solver_drv" localSheetId="9" hidden="1">1</definedName>
    <definedName name="solver_drv" localSheetId="0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drv" localSheetId="8" hidden="1">1</definedName>
    <definedName name="solver_drv" localSheetId="1" hidden="1">1</definedName>
    <definedName name="solver_drv" localSheetId="2" hidden="1">1</definedName>
    <definedName name="solver_eng" localSheetId="9" hidden="1">3</definedName>
    <definedName name="solver_eng" localSheetId="0" hidden="1">3</definedName>
    <definedName name="solver_eng" localSheetId="3" hidden="1">3</definedName>
    <definedName name="solver_eng" localSheetId="4" hidden="1">3</definedName>
    <definedName name="solver_eng" localSheetId="5" hidden="1">3</definedName>
    <definedName name="solver_eng" localSheetId="6" hidden="1">3</definedName>
    <definedName name="solver_eng" localSheetId="7" hidden="1">3</definedName>
    <definedName name="solver_eng" localSheetId="8" hidden="1">3</definedName>
    <definedName name="solver_eng" localSheetId="1" hidden="1">3</definedName>
    <definedName name="solver_eng" localSheetId="2" hidden="1">3</definedName>
    <definedName name="solver_est" localSheetId="9" hidden="1">1</definedName>
    <definedName name="solver_est" localSheetId="0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est" localSheetId="8" hidden="1">1</definedName>
    <definedName name="solver_est" localSheetId="1" hidden="1">1</definedName>
    <definedName name="solver_est" localSheetId="2" hidden="1">1</definedName>
    <definedName name="solver_itr" localSheetId="9" hidden="1">100</definedName>
    <definedName name="solver_itr" localSheetId="0" hidden="1">100</definedName>
    <definedName name="solver_itr" localSheetId="3" hidden="1">100</definedName>
    <definedName name="solver_itr" localSheetId="4" hidden="1">100</definedName>
    <definedName name="solver_itr" localSheetId="5" hidden="1">200</definedName>
    <definedName name="solver_itr" localSheetId="6" hidden="1">200</definedName>
    <definedName name="solver_itr" localSheetId="7" hidden="1">200</definedName>
    <definedName name="solver_itr" localSheetId="8" hidden="1">200</definedName>
    <definedName name="solver_itr" localSheetId="1" hidden="1">100</definedName>
    <definedName name="solver_itr" localSheetId="2" hidden="1">100</definedName>
    <definedName name="solver_lhs1" localSheetId="9" hidden="1">'2ORIGINAL'!$C$8</definedName>
    <definedName name="solver_lhs1" localSheetId="0" hidden="1">ACTUAL!$C$8</definedName>
    <definedName name="solver_lhs1" localSheetId="3" hidden="1">'ESC 1 1 AÑO'!$C$8</definedName>
    <definedName name="solver_lhs1" localSheetId="4" hidden="1">'ESC 1 10AÑOS'!$C$8</definedName>
    <definedName name="solver_lhs1" localSheetId="5" hidden="1">'ESC 2 EN B2 1 AÑO'!$C$8</definedName>
    <definedName name="solver_lhs1" localSheetId="6" hidden="1">'ESC 2 EN B2 10 AÑOS'!$C$8</definedName>
    <definedName name="solver_lhs1" localSheetId="7" hidden="1">'ESC 3 MAS EN B2 1 AÑO'!$C$8</definedName>
    <definedName name="solver_lhs1" localSheetId="8" hidden="1">'ESC 3 MAS EN B2 10 AÑOS'!$C$8</definedName>
    <definedName name="solver_lhs1" localSheetId="1" hidden="1">'NORMA 1 AÑO'!$C$8</definedName>
    <definedName name="solver_lhs1" localSheetId="2" hidden="1">'NORMA 10 AÑOS'!$C$8</definedName>
    <definedName name="solver_lhs2" localSheetId="9" hidden="1">'2ORIGINAL'!$C$8</definedName>
    <definedName name="solver_lhs2" localSheetId="0" hidden="1">ACTUAL!$C$8</definedName>
    <definedName name="solver_lhs2" localSheetId="3" hidden="1">'ESC 1 1 AÑO'!$C$8</definedName>
    <definedName name="solver_lhs2" localSheetId="4" hidden="1">'ESC 1 10AÑOS'!$C$8</definedName>
    <definedName name="solver_lhs2" localSheetId="5" hidden="1">'ESC 2 EN B2 1 AÑO'!$C$8</definedName>
    <definedName name="solver_lhs2" localSheetId="6" hidden="1">'ESC 2 EN B2 10 AÑOS'!$C$8</definedName>
    <definedName name="solver_lhs2" localSheetId="7" hidden="1">'ESC 3 MAS EN B2 1 AÑO'!$C$8</definedName>
    <definedName name="solver_lhs2" localSheetId="8" hidden="1">'ESC 3 MAS EN B2 10 AÑOS'!$C$8</definedName>
    <definedName name="solver_lhs2" localSheetId="1" hidden="1">'NORMA 1 AÑO'!$C$8</definedName>
    <definedName name="solver_lhs2" localSheetId="2" hidden="1">'NORMA 10 AÑOS'!$C$8</definedName>
    <definedName name="solver_lhs3" localSheetId="9" hidden="1">'2ORIGINAL'!$G$5</definedName>
    <definedName name="solver_lhs3" localSheetId="0" hidden="1">ACTUAL!$G$5</definedName>
    <definedName name="solver_lhs3" localSheetId="3" hidden="1">'ESC 1 1 AÑO'!$G$5</definedName>
    <definedName name="solver_lhs3" localSheetId="4" hidden="1">'ESC 1 10AÑOS'!$G$5</definedName>
    <definedName name="solver_lhs3" localSheetId="5" hidden="1">'ESC 2 EN B2 1 AÑO'!$G$5</definedName>
    <definedName name="solver_lhs3" localSheetId="6" hidden="1">'ESC 2 EN B2 10 AÑOS'!$G$5</definedName>
    <definedName name="solver_lhs3" localSheetId="7" hidden="1">'ESC 3 MAS EN B2 1 AÑO'!$G$5</definedName>
    <definedName name="solver_lhs3" localSheetId="8" hidden="1">'ESC 3 MAS EN B2 10 AÑOS'!$G$5</definedName>
    <definedName name="solver_lhs3" localSheetId="1" hidden="1">'NORMA 1 AÑO'!$G$5</definedName>
    <definedName name="solver_lhs3" localSheetId="2" hidden="1">'NORMA 10 AÑOS'!$G$5</definedName>
    <definedName name="solver_lhs4" localSheetId="9" hidden="1">'2ORIGINAL'!$G$5</definedName>
    <definedName name="solver_lhs4" localSheetId="0" hidden="1">ACTUAL!$G$5</definedName>
    <definedName name="solver_lhs4" localSheetId="3" hidden="1">'ESC 1 1 AÑO'!$G$5</definedName>
    <definedName name="solver_lhs4" localSheetId="4" hidden="1">'ESC 1 10AÑOS'!$G$5</definedName>
    <definedName name="solver_lhs4" localSheetId="5" hidden="1">'ESC 2 EN B2 1 AÑO'!$G$5</definedName>
    <definedName name="solver_lhs4" localSheetId="6" hidden="1">'ESC 2 EN B2 10 AÑOS'!$G$5</definedName>
    <definedName name="solver_lhs4" localSheetId="7" hidden="1">'ESC 3 MAS EN B2 1 AÑO'!$G$5</definedName>
    <definedName name="solver_lhs4" localSheetId="8" hidden="1">'ESC 3 MAS EN B2 10 AÑOS'!$G$5</definedName>
    <definedName name="solver_lhs4" localSheetId="1" hidden="1">'NORMA 1 AÑO'!$G$5</definedName>
    <definedName name="solver_lhs4" localSheetId="2" hidden="1">'NORMA 10 AÑOS'!$G$5</definedName>
    <definedName name="solver_lhs5" localSheetId="9" hidden="1">'2ORIGINAL'!$L$80</definedName>
    <definedName name="solver_lhs5" localSheetId="0" hidden="1">ACTUAL!$L$80</definedName>
    <definedName name="solver_lhs5" localSheetId="3" hidden="1">'ESC 1 1 AÑO'!$L$80</definedName>
    <definedName name="solver_lhs5" localSheetId="4" hidden="1">'ESC 1 10AÑOS'!$L$80</definedName>
    <definedName name="solver_lhs5" localSheetId="5" hidden="1">'ESC 2 EN B2 1 AÑO'!$L$80</definedName>
    <definedName name="solver_lhs5" localSheetId="6" hidden="1">'ESC 2 EN B2 10 AÑOS'!$L$80</definedName>
    <definedName name="solver_lhs5" localSheetId="7" hidden="1">'ESC 3 MAS EN B2 1 AÑO'!$L$80</definedName>
    <definedName name="solver_lhs5" localSheetId="8" hidden="1">'ESC 3 MAS EN B2 10 AÑOS'!$L$80</definedName>
    <definedName name="solver_lhs5" localSheetId="1" hidden="1">'NORMA 1 AÑO'!$L$79</definedName>
    <definedName name="solver_lhs5" localSheetId="2" hidden="1">'NORMA 10 AÑOS'!$L$80</definedName>
    <definedName name="solver_lhs6" localSheetId="9" hidden="1">'2ORIGINAL'!$L$81</definedName>
    <definedName name="solver_lhs6" localSheetId="0" hidden="1">ACTUAL!$L$81</definedName>
    <definedName name="solver_lhs6" localSheetId="3" hidden="1">'ESC 1 1 AÑO'!$L$81</definedName>
    <definedName name="solver_lhs6" localSheetId="4" hidden="1">'ESC 1 10AÑOS'!$L$81</definedName>
    <definedName name="solver_lhs6" localSheetId="5" hidden="1">'ESC 2 EN B2 1 AÑO'!$L$81</definedName>
    <definedName name="solver_lhs6" localSheetId="6" hidden="1">'ESC 2 EN B2 10 AÑOS'!$L$81</definedName>
    <definedName name="solver_lhs6" localSheetId="7" hidden="1">'ESC 3 MAS EN B2 1 AÑO'!$L$81</definedName>
    <definedName name="solver_lhs6" localSheetId="8" hidden="1">'ESC 3 MAS EN B2 10 AÑOS'!$L$81</definedName>
    <definedName name="solver_lhs6" localSheetId="1" hidden="1">'NORMA 1 AÑO'!$L$81</definedName>
    <definedName name="solver_lhs6" localSheetId="2" hidden="1">'NORMA 10 AÑOS'!$L$81</definedName>
    <definedName name="solver_lin" localSheetId="9" hidden="1">2</definedName>
    <definedName name="solver_lin" localSheetId="0" hidden="1">2</definedName>
    <definedName name="solver_lin" localSheetId="3" hidden="1">2</definedName>
    <definedName name="solver_lin" localSheetId="4" hidden="1">2</definedName>
    <definedName name="solver_lin" localSheetId="5" hidden="1">2</definedName>
    <definedName name="solver_lin" localSheetId="6" hidden="1">2</definedName>
    <definedName name="solver_lin" localSheetId="7" hidden="1">2</definedName>
    <definedName name="solver_lin" localSheetId="8" hidden="1">2</definedName>
    <definedName name="solver_lin" localSheetId="1" hidden="1">2</definedName>
    <definedName name="solver_lin" localSheetId="2" hidden="1">2</definedName>
    <definedName name="solver_mip" localSheetId="9" hidden="1">2147483647</definedName>
    <definedName name="solver_mip" localSheetId="0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ip" localSheetId="6" hidden="1">2147483647</definedName>
    <definedName name="solver_mip" localSheetId="7" hidden="1">2147483647</definedName>
    <definedName name="solver_mip" localSheetId="8" hidden="1">2147483647</definedName>
    <definedName name="solver_mip" localSheetId="1" hidden="1">2147483647</definedName>
    <definedName name="solver_mip" localSheetId="2" hidden="1">2147483647</definedName>
    <definedName name="solver_mni" localSheetId="9" hidden="1">30</definedName>
    <definedName name="solver_mni" localSheetId="0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ni" localSheetId="6" hidden="1">30</definedName>
    <definedName name="solver_mni" localSheetId="7" hidden="1">30</definedName>
    <definedName name="solver_mni" localSheetId="8" hidden="1">30</definedName>
    <definedName name="solver_mni" localSheetId="1" hidden="1">30</definedName>
    <definedName name="solver_mni" localSheetId="2" hidden="1">30</definedName>
    <definedName name="solver_mrt" localSheetId="9" hidden="1">0.075</definedName>
    <definedName name="solver_mrt" localSheetId="0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rt" localSheetId="6" hidden="1">0.075</definedName>
    <definedName name="solver_mrt" localSheetId="7" hidden="1">0.075</definedName>
    <definedName name="solver_mrt" localSheetId="8" hidden="1">0.075</definedName>
    <definedName name="solver_mrt" localSheetId="1" hidden="1">0.075</definedName>
    <definedName name="solver_mrt" localSheetId="2" hidden="1">0.075</definedName>
    <definedName name="solver_msl" localSheetId="9" hidden="1">2</definedName>
    <definedName name="solver_msl" localSheetId="0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msl" localSheetId="7" hidden="1">2</definedName>
    <definedName name="solver_msl" localSheetId="8" hidden="1">2</definedName>
    <definedName name="solver_msl" localSheetId="1" hidden="1">2</definedName>
    <definedName name="solver_msl" localSheetId="2" hidden="1">2</definedName>
    <definedName name="solver_neg" localSheetId="9" hidden="1">1</definedName>
    <definedName name="solver_neg" localSheetId="0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eg" localSheetId="1" hidden="1">1</definedName>
    <definedName name="solver_neg" localSheetId="2" hidden="1">1</definedName>
    <definedName name="solver_nod" localSheetId="9" hidden="1">2147483647</definedName>
    <definedName name="solver_nod" localSheetId="0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od" localSheetId="6" hidden="1">2147483647</definedName>
    <definedName name="solver_nod" localSheetId="7" hidden="1">2147483647</definedName>
    <definedName name="solver_nod" localSheetId="8" hidden="1">2147483647</definedName>
    <definedName name="solver_nod" localSheetId="1" hidden="1">2147483647</definedName>
    <definedName name="solver_nod" localSheetId="2" hidden="1">2147483647</definedName>
    <definedName name="solver_num" localSheetId="9" hidden="1">4</definedName>
    <definedName name="solver_num" localSheetId="0" hidden="1">4</definedName>
    <definedName name="solver_num" localSheetId="3" hidden="1">4</definedName>
    <definedName name="solver_num" localSheetId="4" hidden="1">4</definedName>
    <definedName name="solver_num" localSheetId="5" hidden="1">5</definedName>
    <definedName name="solver_num" localSheetId="6" hidden="1">5</definedName>
    <definedName name="solver_num" localSheetId="7" hidden="1">5</definedName>
    <definedName name="solver_num" localSheetId="8" hidden="1">5</definedName>
    <definedName name="solver_num" localSheetId="1" hidden="1">4</definedName>
    <definedName name="solver_num" localSheetId="2" hidden="1">4</definedName>
    <definedName name="solver_nwt" localSheetId="9" hidden="1">1</definedName>
    <definedName name="solver_nwt" localSheetId="0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nwt" localSheetId="8" hidden="1">1</definedName>
    <definedName name="solver_nwt" localSheetId="1" hidden="1">1</definedName>
    <definedName name="solver_nwt" localSheetId="2" hidden="1">1</definedName>
    <definedName name="solver_opt" localSheetId="9" hidden="1">'2ORIGINAL'!$N$12</definedName>
    <definedName name="solver_opt" localSheetId="0" hidden="1">ACTUAL!$N$12</definedName>
    <definedName name="solver_opt" localSheetId="3" hidden="1">'ESC 1 1 AÑO'!$N$12</definedName>
    <definedName name="solver_opt" localSheetId="4" hidden="1">'ESC 1 10AÑOS'!$N$12</definedName>
    <definedName name="solver_opt" localSheetId="5" hidden="1">'ESC 2 EN B2 1 AÑO'!$N$12</definedName>
    <definedName name="solver_opt" localSheetId="6" hidden="1">'ESC 2 EN B2 10 AÑOS'!$N$12</definedName>
    <definedName name="solver_opt" localSheetId="7" hidden="1">'ESC 3 MAS EN B2 1 AÑO'!$N$12</definedName>
    <definedName name="solver_opt" localSheetId="8" hidden="1">'ESC 3 MAS EN B2 10 AÑOS'!$N$12</definedName>
    <definedName name="solver_opt" localSheetId="1" hidden="1">'NORMA 1 AÑO'!$N$12</definedName>
    <definedName name="solver_opt" localSheetId="2" hidden="1">'NORMA 10 AÑOS'!$N$12</definedName>
    <definedName name="solver_pre" localSheetId="9" hidden="1">0.000001</definedName>
    <definedName name="solver_pre" localSheetId="0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re" localSheetId="8" hidden="1">0.000001</definedName>
    <definedName name="solver_pre" localSheetId="1" hidden="1">0.000001</definedName>
    <definedName name="solver_pre" localSheetId="2" hidden="1">0.000001</definedName>
    <definedName name="solver_rbv" localSheetId="9" hidden="1">1</definedName>
    <definedName name="solver_rbv" localSheetId="0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bv" localSheetId="7" hidden="1">1</definedName>
    <definedName name="solver_rbv" localSheetId="8" hidden="1">1</definedName>
    <definedName name="solver_rbv" localSheetId="1" hidden="1">1</definedName>
    <definedName name="solver_rbv" localSheetId="2" hidden="1">1</definedName>
    <definedName name="solver_rel1" localSheetId="9" hidden="1">1</definedName>
    <definedName name="solver_rel1" localSheetId="0" hidden="1">1</definedName>
    <definedName name="solver_rel1" localSheetId="3" hidden="1">1</definedName>
    <definedName name="solver_rel1" localSheetId="4" hidden="1">1</definedName>
    <definedName name="solver_rel1" localSheetId="5" hidden="1">1</definedName>
    <definedName name="solver_rel1" localSheetId="6" hidden="1">1</definedName>
    <definedName name="solver_rel1" localSheetId="7" hidden="1">1</definedName>
    <definedName name="solver_rel1" localSheetId="8" hidden="1">1</definedName>
    <definedName name="solver_rel1" localSheetId="1" hidden="1">1</definedName>
    <definedName name="solver_rel1" localSheetId="2" hidden="1">1</definedName>
    <definedName name="solver_rel2" localSheetId="9" hidden="1">3</definedName>
    <definedName name="solver_rel2" localSheetId="0" hidden="1">3</definedName>
    <definedName name="solver_rel2" localSheetId="3" hidden="1">3</definedName>
    <definedName name="solver_rel2" localSheetId="4" hidden="1">3</definedName>
    <definedName name="solver_rel2" localSheetId="5" hidden="1">3</definedName>
    <definedName name="solver_rel2" localSheetId="6" hidden="1">3</definedName>
    <definedName name="solver_rel2" localSheetId="7" hidden="1">3</definedName>
    <definedName name="solver_rel2" localSheetId="8" hidden="1">3</definedName>
    <definedName name="solver_rel2" localSheetId="1" hidden="1">3</definedName>
    <definedName name="solver_rel2" localSheetId="2" hidden="1">3</definedName>
    <definedName name="solver_rel3" localSheetId="9" hidden="1">1</definedName>
    <definedName name="solver_rel3" localSheetId="0" hidden="1">1</definedName>
    <definedName name="solver_rel3" localSheetId="3" hidden="1">1</definedName>
    <definedName name="solver_rel3" localSheetId="4" hidden="1">1</definedName>
    <definedName name="solver_rel3" localSheetId="5" hidden="1">1</definedName>
    <definedName name="solver_rel3" localSheetId="6" hidden="1">1</definedName>
    <definedName name="solver_rel3" localSheetId="7" hidden="1">1</definedName>
    <definedName name="solver_rel3" localSheetId="8" hidden="1">1</definedName>
    <definedName name="solver_rel3" localSheetId="1" hidden="1">1</definedName>
    <definedName name="solver_rel3" localSheetId="2" hidden="1">1</definedName>
    <definedName name="solver_rel4" localSheetId="9" hidden="1">3</definedName>
    <definedName name="solver_rel4" localSheetId="0" hidden="1">3</definedName>
    <definedName name="solver_rel4" localSheetId="3" hidden="1">3</definedName>
    <definedName name="solver_rel4" localSheetId="4" hidden="1">3</definedName>
    <definedName name="solver_rel4" localSheetId="5" hidden="1">3</definedName>
    <definedName name="solver_rel4" localSheetId="6" hidden="1">3</definedName>
    <definedName name="solver_rel4" localSheetId="7" hidden="1">3</definedName>
    <definedName name="solver_rel4" localSheetId="8" hidden="1">3</definedName>
    <definedName name="solver_rel4" localSheetId="1" hidden="1">3</definedName>
    <definedName name="solver_rel4" localSheetId="2" hidden="1">3</definedName>
    <definedName name="solver_rel5" localSheetId="9" hidden="1">3</definedName>
    <definedName name="solver_rel5" localSheetId="0" hidden="1">3</definedName>
    <definedName name="solver_rel5" localSheetId="3" hidden="1">3</definedName>
    <definedName name="solver_rel5" localSheetId="4" hidden="1">3</definedName>
    <definedName name="solver_rel5" localSheetId="5" hidden="1">3</definedName>
    <definedName name="solver_rel5" localSheetId="6" hidden="1">3</definedName>
    <definedName name="solver_rel5" localSheetId="7" hidden="1">3</definedName>
    <definedName name="solver_rel5" localSheetId="8" hidden="1">3</definedName>
    <definedName name="solver_rel5" localSheetId="1" hidden="1">3</definedName>
    <definedName name="solver_rel5" localSheetId="2" hidden="1">3</definedName>
    <definedName name="solver_rel6" localSheetId="9" hidden="1">3</definedName>
    <definedName name="solver_rel6" localSheetId="0" hidden="1">3</definedName>
    <definedName name="solver_rel6" localSheetId="3" hidden="1">3</definedName>
    <definedName name="solver_rel6" localSheetId="4" hidden="1">3</definedName>
    <definedName name="solver_rel6" localSheetId="5" hidden="1">3</definedName>
    <definedName name="solver_rel6" localSheetId="6" hidden="1">3</definedName>
    <definedName name="solver_rel6" localSheetId="7" hidden="1">3</definedName>
    <definedName name="solver_rel6" localSheetId="8" hidden="1">3</definedName>
    <definedName name="solver_rel6" localSheetId="1" hidden="1">3</definedName>
    <definedName name="solver_rel6" localSheetId="2" hidden="1">3</definedName>
    <definedName name="solver_rhs1" localSheetId="9" hidden="1">1</definedName>
    <definedName name="solver_rhs1" localSheetId="0" hidden="1">1</definedName>
    <definedName name="solver_rhs1" localSheetId="3" hidden="1">1</definedName>
    <definedName name="solver_rhs1" localSheetId="4" hidden="1">1</definedName>
    <definedName name="solver_rhs1" localSheetId="5" hidden="1">1</definedName>
    <definedName name="solver_rhs1" localSheetId="6" hidden="1">1</definedName>
    <definedName name="solver_rhs1" localSheetId="7" hidden="1">1</definedName>
    <definedName name="solver_rhs1" localSheetId="8" hidden="1">1</definedName>
    <definedName name="solver_rhs1" localSheetId="1" hidden="1">1</definedName>
    <definedName name="solver_rhs1" localSheetId="2" hidden="1">1</definedName>
    <definedName name="solver_rhs2" localSheetId="9" hidden="1">0.51</definedName>
    <definedName name="solver_rhs2" localSheetId="0" hidden="1">0.51</definedName>
    <definedName name="solver_rhs2" localSheetId="3" hidden="1">0.51</definedName>
    <definedName name="solver_rhs2" localSheetId="4" hidden="1">0.51</definedName>
    <definedName name="solver_rhs2" localSheetId="5" hidden="1">0.51</definedName>
    <definedName name="solver_rhs2" localSheetId="6" hidden="1">0.51</definedName>
    <definedName name="solver_rhs2" localSheetId="7" hidden="1">0.51</definedName>
    <definedName name="solver_rhs2" localSheetId="8" hidden="1">0.51</definedName>
    <definedName name="solver_rhs2" localSheetId="1" hidden="1">0.51</definedName>
    <definedName name="solver_rhs2" localSheetId="2" hidden="1">0.51</definedName>
    <definedName name="solver_rhs3" localSheetId="9" hidden="1">60</definedName>
    <definedName name="solver_rhs3" localSheetId="0" hidden="1">60</definedName>
    <definedName name="solver_rhs3" localSheetId="3" hidden="1">60</definedName>
    <definedName name="solver_rhs3" localSheetId="4" hidden="1">60</definedName>
    <definedName name="solver_rhs3" localSheetId="5" hidden="1">60</definedName>
    <definedName name="solver_rhs3" localSheetId="6" hidden="1">60</definedName>
    <definedName name="solver_rhs3" localSheetId="7" hidden="1">60</definedName>
    <definedName name="solver_rhs3" localSheetId="8" hidden="1">60</definedName>
    <definedName name="solver_rhs3" localSheetId="1" hidden="1">60</definedName>
    <definedName name="solver_rhs3" localSheetId="2" hidden="1">60</definedName>
    <definedName name="solver_rhs4" localSheetId="9" hidden="1">5</definedName>
    <definedName name="solver_rhs4" localSheetId="0" hidden="1">5</definedName>
    <definedName name="solver_rhs4" localSheetId="3" hidden="1">5</definedName>
    <definedName name="solver_rhs4" localSheetId="4" hidden="1">5</definedName>
    <definedName name="solver_rhs4" localSheetId="5" hidden="1">5</definedName>
    <definedName name="solver_rhs4" localSheetId="6" hidden="1">5</definedName>
    <definedName name="solver_rhs4" localSheetId="7" hidden="1">5</definedName>
    <definedName name="solver_rhs4" localSheetId="8" hidden="1">5</definedName>
    <definedName name="solver_rhs4" localSheetId="1" hidden="1">5</definedName>
    <definedName name="solver_rhs4" localSheetId="2" hidden="1">5</definedName>
    <definedName name="solver_rhs5" localSheetId="9" hidden="1">1</definedName>
    <definedName name="solver_rhs5" localSheetId="0" hidden="1">1</definedName>
    <definedName name="solver_rhs5" localSheetId="3" hidden="1">1</definedName>
    <definedName name="solver_rhs5" localSheetId="4" hidden="1">1</definedName>
    <definedName name="solver_rhs5" localSheetId="5" hidden="1">1</definedName>
    <definedName name="solver_rhs5" localSheetId="6" hidden="1">1</definedName>
    <definedName name="solver_rhs5" localSheetId="7" hidden="1">2</definedName>
    <definedName name="solver_rhs5" localSheetId="8" hidden="1">2</definedName>
    <definedName name="solver_rhs5" localSheetId="1" hidden="1">1</definedName>
    <definedName name="solver_rhs5" localSheetId="2" hidden="1">1</definedName>
    <definedName name="solver_rhs6" localSheetId="9" hidden="1">1</definedName>
    <definedName name="solver_rhs6" localSheetId="0" hidden="1">1</definedName>
    <definedName name="solver_rhs6" localSheetId="3" hidden="1">1</definedName>
    <definedName name="solver_rhs6" localSheetId="4" hidden="1">1</definedName>
    <definedName name="solver_rhs6" localSheetId="5" hidden="1">1</definedName>
    <definedName name="solver_rhs6" localSheetId="6" hidden="1">1</definedName>
    <definedName name="solver_rhs6" localSheetId="7" hidden="1">1</definedName>
    <definedName name="solver_rhs6" localSheetId="8" hidden="1">1</definedName>
    <definedName name="solver_rhs6" localSheetId="1" hidden="1">1</definedName>
    <definedName name="solver_rhs6" localSheetId="2" hidden="1">1</definedName>
    <definedName name="solver_rlx" localSheetId="9" hidden="1">1</definedName>
    <definedName name="solver_rlx" localSheetId="0" hidden="1">1</definedName>
    <definedName name="solver_rlx" localSheetId="3" hidden="1">1</definedName>
    <definedName name="solver_rlx" localSheetId="4" hidden="1">1</definedName>
    <definedName name="solver_rlx" localSheetId="5" hidden="1">1</definedName>
    <definedName name="solver_rlx" localSheetId="6" hidden="1">1</definedName>
    <definedName name="solver_rlx" localSheetId="7" hidden="1">1</definedName>
    <definedName name="solver_rlx" localSheetId="8" hidden="1">1</definedName>
    <definedName name="solver_rlx" localSheetId="1" hidden="1">1</definedName>
    <definedName name="solver_rlx" localSheetId="2" hidden="1">1</definedName>
    <definedName name="solver_rsd" localSheetId="9" hidden="1">0</definedName>
    <definedName name="solver_rsd" localSheetId="0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d" localSheetId="6" hidden="1">0</definedName>
    <definedName name="solver_rsd" localSheetId="7" hidden="1">0</definedName>
    <definedName name="solver_rsd" localSheetId="8" hidden="1">0</definedName>
    <definedName name="solver_rsd" localSheetId="1" hidden="1">0</definedName>
    <definedName name="solver_rsd" localSheetId="2" hidden="1">0</definedName>
    <definedName name="solver_scl" localSheetId="9" hidden="1">2</definedName>
    <definedName name="solver_scl" localSheetId="0" hidden="1">2</definedName>
    <definedName name="solver_scl" localSheetId="3" hidden="1">2</definedName>
    <definedName name="solver_scl" localSheetId="4" hidden="1">2</definedName>
    <definedName name="solver_scl" localSheetId="5" hidden="1">2</definedName>
    <definedName name="solver_scl" localSheetId="6" hidden="1">2</definedName>
    <definedName name="solver_scl" localSheetId="7" hidden="1">2</definedName>
    <definedName name="solver_scl" localSheetId="8" hidden="1">2</definedName>
    <definedName name="solver_scl" localSheetId="1" hidden="1">2</definedName>
    <definedName name="solver_scl" localSheetId="2" hidden="1">2</definedName>
    <definedName name="solver_sho" localSheetId="9" hidden="1">2</definedName>
    <definedName name="solver_sho" localSheetId="0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ho" localSheetId="8" hidden="1">2</definedName>
    <definedName name="solver_sho" localSheetId="1" hidden="1">2</definedName>
    <definedName name="solver_sho" localSheetId="2" hidden="1">2</definedName>
    <definedName name="solver_ssz" localSheetId="9" hidden="1">100</definedName>
    <definedName name="solver_ssz" localSheetId="0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ssz" localSheetId="6" hidden="1">100</definedName>
    <definedName name="solver_ssz" localSheetId="7" hidden="1">100</definedName>
    <definedName name="solver_ssz" localSheetId="8" hidden="1">100</definedName>
    <definedName name="solver_ssz" localSheetId="1" hidden="1">100</definedName>
    <definedName name="solver_ssz" localSheetId="2" hidden="1">100</definedName>
    <definedName name="solver_tim" localSheetId="9" hidden="1">100</definedName>
    <definedName name="solver_tim" localSheetId="0" hidden="1">100</definedName>
    <definedName name="solver_tim" localSheetId="3" hidden="1">100</definedName>
    <definedName name="solver_tim" localSheetId="4" hidden="1">100</definedName>
    <definedName name="solver_tim" localSheetId="5" hidden="1">200</definedName>
    <definedName name="solver_tim" localSheetId="6" hidden="1">200</definedName>
    <definedName name="solver_tim" localSheetId="7" hidden="1">200</definedName>
    <definedName name="solver_tim" localSheetId="8" hidden="1">200</definedName>
    <definedName name="solver_tim" localSheetId="1" hidden="1">100</definedName>
    <definedName name="solver_tim" localSheetId="2" hidden="1">100</definedName>
    <definedName name="solver_tol" localSheetId="9" hidden="1">0.05</definedName>
    <definedName name="solver_tol" localSheetId="0" hidden="1">0.05</definedName>
    <definedName name="solver_tol" localSheetId="3" hidden="1">0.05</definedName>
    <definedName name="solver_tol" localSheetId="4" hidden="1">0.05</definedName>
    <definedName name="solver_tol" localSheetId="5" hidden="1">0.05</definedName>
    <definedName name="solver_tol" localSheetId="6" hidden="1">0.05</definedName>
    <definedName name="solver_tol" localSheetId="7" hidden="1">0.05</definedName>
    <definedName name="solver_tol" localSheetId="8" hidden="1">0.05</definedName>
    <definedName name="solver_tol" localSheetId="1" hidden="1">0.05</definedName>
    <definedName name="solver_tol" localSheetId="2" hidden="1">0.05</definedName>
    <definedName name="solver_typ" localSheetId="9" hidden="1">2</definedName>
    <definedName name="solver_typ" localSheetId="0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6" hidden="1">2</definedName>
    <definedName name="solver_typ" localSheetId="7" hidden="1">2</definedName>
    <definedName name="solver_typ" localSheetId="8" hidden="1">2</definedName>
    <definedName name="solver_typ" localSheetId="1" hidden="1">2</definedName>
    <definedName name="solver_typ" localSheetId="2" hidden="1">2</definedName>
    <definedName name="solver_val" localSheetId="9" hidden="1">0</definedName>
    <definedName name="solver_val" localSheetId="0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al" localSheetId="1" hidden="1">0</definedName>
    <definedName name="solver_val" localSheetId="2" hidden="1">0</definedName>
    <definedName name="solver_ver" localSheetId="9" hidden="1">3</definedName>
    <definedName name="solver_ver" localSheetId="0" hidden="1">3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6" hidden="1">3</definedName>
    <definedName name="solver_ver" localSheetId="7" hidden="1">3</definedName>
    <definedName name="solver_ver" localSheetId="8" hidden="1">3</definedName>
    <definedName name="solver_ver" localSheetId="1" hidden="1">3</definedName>
    <definedName name="solver_ver" localSheetId="2" hidden="1">3</definedName>
  </definedNames>
  <calcPr calcId="152511"/>
</workbook>
</file>

<file path=xl/calcChain.xml><?xml version="1.0" encoding="utf-8"?>
<calcChain xmlns="http://schemas.openxmlformats.org/spreadsheetml/2006/main">
  <c r="F58" i="13" l="1"/>
  <c r="G58" i="13"/>
  <c r="H58" i="13"/>
  <c r="H59" i="13"/>
  <c r="F57" i="13"/>
  <c r="G57" i="13"/>
  <c r="H57" i="13"/>
  <c r="E49" i="13"/>
  <c r="F49" i="13" s="1"/>
  <c r="G49" i="13" s="1"/>
  <c r="H49" i="13" s="1"/>
  <c r="E53" i="13" s="1"/>
  <c r="F53" i="13" s="1"/>
  <c r="G53" i="13" s="1"/>
  <c r="H53" i="13" s="1"/>
  <c r="N9" i="11" l="1"/>
  <c r="N8" i="4"/>
  <c r="N8" i="7"/>
  <c r="N8" i="5"/>
  <c r="N8" i="6"/>
  <c r="N8" i="10"/>
  <c r="N8" i="11"/>
  <c r="N8" i="14"/>
  <c r="N8" i="9"/>
  <c r="N8" i="8"/>
  <c r="N5" i="9" l="1"/>
  <c r="S18" i="9"/>
  <c r="S19" i="9" s="1"/>
  <c r="S20" i="9" s="1"/>
  <c r="S21" i="9" s="1"/>
  <c r="N5" i="12"/>
  <c r="S18" i="8"/>
  <c r="S19" i="8" s="1"/>
  <c r="S20" i="8" s="1"/>
  <c r="S21" i="8" s="1"/>
  <c r="N5" i="8" s="1"/>
  <c r="S18" i="12"/>
  <c r="S19" i="12"/>
  <c r="S20" i="12" s="1"/>
  <c r="S21" i="12" s="1"/>
  <c r="C7" i="14" l="1"/>
  <c r="N78" i="14"/>
  <c r="M78" i="14"/>
  <c r="O78" i="14" s="1"/>
  <c r="S27" i="14"/>
  <c r="K19" i="14"/>
  <c r="E19" i="14"/>
  <c r="S10" i="14"/>
  <c r="G9" i="14"/>
  <c r="F19" i="14" s="1"/>
  <c r="K20" i="14" s="1"/>
  <c r="C9" i="14"/>
  <c r="S8" i="14"/>
  <c r="N6" i="14" s="1"/>
  <c r="N9" i="14"/>
  <c r="G6" i="14"/>
  <c r="S5" i="14"/>
  <c r="H52" i="13"/>
  <c r="H51" i="13"/>
  <c r="G52" i="13"/>
  <c r="G51" i="13"/>
  <c r="F52" i="13"/>
  <c r="F51" i="13"/>
  <c r="E52" i="13"/>
  <c r="E51" i="13"/>
  <c r="H48" i="13"/>
  <c r="H47" i="13"/>
  <c r="G48" i="13"/>
  <c r="G47" i="13"/>
  <c r="F48" i="13"/>
  <c r="F47" i="13"/>
  <c r="E48" i="13"/>
  <c r="E47" i="13"/>
  <c r="D48" i="13"/>
  <c r="D47" i="13"/>
  <c r="N18" i="14" l="1"/>
  <c r="I19" i="14"/>
  <c r="G7" i="14"/>
  <c r="S18" i="14" s="1"/>
  <c r="S19" i="14" s="1"/>
  <c r="S20" i="14" s="1"/>
  <c r="S21" i="14" s="1"/>
  <c r="N5" i="14" s="1"/>
  <c r="J19" i="14"/>
  <c r="M18" i="14"/>
  <c r="O18" i="14" s="1"/>
  <c r="G10" i="14"/>
  <c r="G11" i="14" s="1"/>
  <c r="S27" i="12"/>
  <c r="L19" i="14" l="1"/>
  <c r="N78" i="12"/>
  <c r="M78" i="12"/>
  <c r="O78" i="12" s="1"/>
  <c r="C56" i="12"/>
  <c r="D56" i="12" s="1"/>
  <c r="C34" i="12"/>
  <c r="D34" i="12" s="1"/>
  <c r="C31" i="12"/>
  <c r="D31" i="12" s="1"/>
  <c r="K19" i="12"/>
  <c r="S10" i="12"/>
  <c r="G10" i="12"/>
  <c r="G11" i="12" s="1"/>
  <c r="G9" i="12"/>
  <c r="E19" i="12" s="1"/>
  <c r="C9" i="12"/>
  <c r="N9" i="12"/>
  <c r="C7" i="12"/>
  <c r="C42" i="12" s="1"/>
  <c r="D42" i="12" s="1"/>
  <c r="G6" i="12"/>
  <c r="S5" i="12"/>
  <c r="S8" i="12" s="1"/>
  <c r="N6" i="12" s="1"/>
  <c r="N78" i="11"/>
  <c r="M78" i="11"/>
  <c r="O78" i="11" s="1"/>
  <c r="C40" i="11"/>
  <c r="D40" i="11" s="1"/>
  <c r="C32" i="11"/>
  <c r="D32" i="11" s="1"/>
  <c r="K19" i="11"/>
  <c r="S10" i="11"/>
  <c r="G9" i="11"/>
  <c r="E19" i="11" s="1"/>
  <c r="C9" i="11"/>
  <c r="C7" i="11"/>
  <c r="C68" i="11" s="1"/>
  <c r="D68" i="11" s="1"/>
  <c r="G6" i="11"/>
  <c r="S5" i="11"/>
  <c r="S8" i="11" s="1"/>
  <c r="N6" i="11" s="1"/>
  <c r="N78" i="10"/>
  <c r="M78" i="10"/>
  <c r="O78" i="10" s="1"/>
  <c r="K19" i="10"/>
  <c r="E19" i="10"/>
  <c r="S10" i="10"/>
  <c r="G9" i="10"/>
  <c r="F19" i="10" s="1"/>
  <c r="C9" i="10"/>
  <c r="S8" i="10"/>
  <c r="N6" i="10" s="1"/>
  <c r="N9" i="10"/>
  <c r="C7" i="10"/>
  <c r="C66" i="10" s="1"/>
  <c r="D66" i="10" s="1"/>
  <c r="G6" i="10"/>
  <c r="S5" i="10"/>
  <c r="N9" i="9"/>
  <c r="N78" i="9"/>
  <c r="M78" i="9"/>
  <c r="O78" i="9" s="1"/>
  <c r="C49" i="9"/>
  <c r="D49" i="9" s="1"/>
  <c r="C47" i="9"/>
  <c r="D47" i="9" s="1"/>
  <c r="C37" i="9"/>
  <c r="D37" i="9" s="1"/>
  <c r="C34" i="9"/>
  <c r="D34" i="9" s="1"/>
  <c r="C21" i="9"/>
  <c r="D21" i="9" s="1"/>
  <c r="K19" i="9"/>
  <c r="S10" i="9"/>
  <c r="C10" i="9"/>
  <c r="C11" i="9" s="1"/>
  <c r="G9" i="9"/>
  <c r="F19" i="9" s="1"/>
  <c r="C9" i="9"/>
  <c r="C7" i="9"/>
  <c r="C45" i="9" s="1"/>
  <c r="D45" i="9" s="1"/>
  <c r="G6" i="9"/>
  <c r="S5" i="9"/>
  <c r="S8" i="9" s="1"/>
  <c r="N6" i="9" s="1"/>
  <c r="N78" i="8"/>
  <c r="M78" i="8"/>
  <c r="O78" i="8" s="1"/>
  <c r="C39" i="8"/>
  <c r="D39" i="8" s="1"/>
  <c r="K19" i="8"/>
  <c r="S10" i="8"/>
  <c r="G9" i="8"/>
  <c r="C9" i="8"/>
  <c r="S8" i="8"/>
  <c r="N6" i="8" s="1"/>
  <c r="N9" i="8"/>
  <c r="C7" i="8"/>
  <c r="C31" i="8" s="1"/>
  <c r="D31" i="8" s="1"/>
  <c r="G6" i="8"/>
  <c r="S5" i="8"/>
  <c r="N9" i="7"/>
  <c r="G6" i="4"/>
  <c r="N78" i="7"/>
  <c r="M78" i="7"/>
  <c r="O78" i="7" s="1"/>
  <c r="C30" i="7"/>
  <c r="D30" i="7" s="1"/>
  <c r="K19" i="7"/>
  <c r="S10" i="7"/>
  <c r="G9" i="7"/>
  <c r="C9" i="7"/>
  <c r="S8" i="7"/>
  <c r="C7" i="7"/>
  <c r="C66" i="7" s="1"/>
  <c r="D66" i="7" s="1"/>
  <c r="N6" i="7"/>
  <c r="G6" i="7"/>
  <c r="S5" i="7"/>
  <c r="N78" i="6"/>
  <c r="M78" i="6"/>
  <c r="O78" i="6" s="1"/>
  <c r="K19" i="6"/>
  <c r="S10" i="6"/>
  <c r="G9" i="6"/>
  <c r="F19" i="6" s="1"/>
  <c r="C9" i="6"/>
  <c r="S8" i="6"/>
  <c r="N6" i="6" s="1"/>
  <c r="N9" i="6"/>
  <c r="C7" i="6"/>
  <c r="G6" i="6"/>
  <c r="S5" i="6"/>
  <c r="N78" i="5"/>
  <c r="M78" i="5"/>
  <c r="K19" i="5"/>
  <c r="E19" i="5"/>
  <c r="M18" i="5" s="1"/>
  <c r="S11" i="5"/>
  <c r="G9" i="5"/>
  <c r="F19" i="5" s="1"/>
  <c r="K20" i="5" s="1"/>
  <c r="C9" i="5"/>
  <c r="S8" i="5"/>
  <c r="N9" i="5"/>
  <c r="C7" i="5"/>
  <c r="C32" i="5" s="1"/>
  <c r="D32" i="5" s="1"/>
  <c r="N6" i="5"/>
  <c r="G6" i="5"/>
  <c r="S5" i="5"/>
  <c r="O78" i="5" l="1"/>
  <c r="N10" i="14"/>
  <c r="N7" i="14"/>
  <c r="G10" i="11"/>
  <c r="G11" i="11" s="1"/>
  <c r="F19" i="11"/>
  <c r="N18" i="11" s="1"/>
  <c r="C22" i="11"/>
  <c r="D22" i="11" s="1"/>
  <c r="C45" i="11"/>
  <c r="D45" i="11" s="1"/>
  <c r="C26" i="11"/>
  <c r="D26" i="11" s="1"/>
  <c r="E19" i="6"/>
  <c r="I19" i="6" s="1"/>
  <c r="C20" i="5"/>
  <c r="D20" i="5" s="1"/>
  <c r="C41" i="5"/>
  <c r="D41" i="5" s="1"/>
  <c r="C24" i="5"/>
  <c r="D24" i="5" s="1"/>
  <c r="C67" i="5"/>
  <c r="D67" i="5" s="1"/>
  <c r="C28" i="5"/>
  <c r="D28" i="5" s="1"/>
  <c r="C34" i="7"/>
  <c r="D34" i="7" s="1"/>
  <c r="C43" i="7"/>
  <c r="D43" i="7" s="1"/>
  <c r="C24" i="7"/>
  <c r="D24" i="7" s="1"/>
  <c r="C57" i="7"/>
  <c r="D57" i="7" s="1"/>
  <c r="E19" i="9"/>
  <c r="M18" i="9" s="1"/>
  <c r="G10" i="9"/>
  <c r="G11" i="9" s="1"/>
  <c r="G7" i="9" s="1"/>
  <c r="C26" i="9"/>
  <c r="D26" i="9" s="1"/>
  <c r="C42" i="9"/>
  <c r="D42" i="9" s="1"/>
  <c r="C62" i="9"/>
  <c r="D62" i="9" s="1"/>
  <c r="C29" i="9"/>
  <c r="D29" i="9" s="1"/>
  <c r="C10" i="8"/>
  <c r="C11" i="8" s="1"/>
  <c r="C23" i="8"/>
  <c r="D23" i="8" s="1"/>
  <c r="G7" i="12"/>
  <c r="C75" i="12"/>
  <c r="D75" i="12" s="1"/>
  <c r="C71" i="12"/>
  <c r="D71" i="12" s="1"/>
  <c r="C67" i="12"/>
  <c r="D67" i="12" s="1"/>
  <c r="C63" i="12"/>
  <c r="D63" i="12" s="1"/>
  <c r="C59" i="12"/>
  <c r="D59" i="12" s="1"/>
  <c r="C55" i="12"/>
  <c r="D55" i="12" s="1"/>
  <c r="C78" i="12"/>
  <c r="D78" i="12" s="1"/>
  <c r="C74" i="12"/>
  <c r="D74" i="12" s="1"/>
  <c r="C70" i="12"/>
  <c r="D70" i="12" s="1"/>
  <c r="C66" i="12"/>
  <c r="D66" i="12" s="1"/>
  <c r="C62" i="12"/>
  <c r="D62" i="12" s="1"/>
  <c r="C58" i="12"/>
  <c r="D58" i="12" s="1"/>
  <c r="C54" i="12"/>
  <c r="D54" i="12" s="1"/>
  <c r="C77" i="12"/>
  <c r="D77" i="12" s="1"/>
  <c r="C73" i="12"/>
  <c r="D73" i="12" s="1"/>
  <c r="C69" i="12"/>
  <c r="D69" i="12" s="1"/>
  <c r="C65" i="12"/>
  <c r="D65" i="12" s="1"/>
  <c r="C61" i="12"/>
  <c r="D61" i="12" s="1"/>
  <c r="C57" i="12"/>
  <c r="D57" i="12" s="1"/>
  <c r="C53" i="12"/>
  <c r="D53" i="12" s="1"/>
  <c r="C68" i="12"/>
  <c r="D68" i="12" s="1"/>
  <c r="C49" i="12"/>
  <c r="D49" i="12" s="1"/>
  <c r="C45" i="12"/>
  <c r="D45" i="12" s="1"/>
  <c r="C41" i="12"/>
  <c r="D41" i="12" s="1"/>
  <c r="C37" i="12"/>
  <c r="D37" i="12" s="1"/>
  <c r="C33" i="12"/>
  <c r="D33" i="12" s="1"/>
  <c r="C64" i="12"/>
  <c r="D64" i="12" s="1"/>
  <c r="C52" i="12"/>
  <c r="D52" i="12" s="1"/>
  <c r="C48" i="12"/>
  <c r="D48" i="12" s="1"/>
  <c r="C44" i="12"/>
  <c r="D44" i="12" s="1"/>
  <c r="C40" i="12"/>
  <c r="D40" i="12" s="1"/>
  <c r="C36" i="12"/>
  <c r="D36" i="12" s="1"/>
  <c r="C60" i="12"/>
  <c r="D60" i="12" s="1"/>
  <c r="C51" i="12"/>
  <c r="D51" i="12" s="1"/>
  <c r="C43" i="12"/>
  <c r="D43" i="12" s="1"/>
  <c r="C35" i="12"/>
  <c r="D35" i="12" s="1"/>
  <c r="C30" i="12"/>
  <c r="D30" i="12" s="1"/>
  <c r="C26" i="12"/>
  <c r="D26" i="12" s="1"/>
  <c r="C22" i="12"/>
  <c r="D22" i="12" s="1"/>
  <c r="C72" i="12"/>
  <c r="D72" i="12" s="1"/>
  <c r="C46" i="12"/>
  <c r="D46" i="12" s="1"/>
  <c r="C38" i="12"/>
  <c r="D38" i="12" s="1"/>
  <c r="C29" i="12"/>
  <c r="D29" i="12" s="1"/>
  <c r="C25" i="12"/>
  <c r="D25" i="12" s="1"/>
  <c r="C21" i="12"/>
  <c r="D21" i="12" s="1"/>
  <c r="C10" i="12"/>
  <c r="C11" i="12" s="1"/>
  <c r="C76" i="12"/>
  <c r="D76" i="12" s="1"/>
  <c r="C47" i="12"/>
  <c r="D47" i="12" s="1"/>
  <c r="C39" i="12"/>
  <c r="D39" i="12" s="1"/>
  <c r="C32" i="12"/>
  <c r="D32" i="12" s="1"/>
  <c r="C28" i="12"/>
  <c r="D28" i="12" s="1"/>
  <c r="C24" i="12"/>
  <c r="D24" i="12" s="1"/>
  <c r="C20" i="12"/>
  <c r="D20" i="12" s="1"/>
  <c r="C19" i="12"/>
  <c r="D19" i="12" s="1"/>
  <c r="C23" i="12"/>
  <c r="D23" i="12" s="1"/>
  <c r="C50" i="12"/>
  <c r="D50" i="12" s="1"/>
  <c r="M18" i="12"/>
  <c r="F19" i="12"/>
  <c r="I19" i="12" s="1"/>
  <c r="C27" i="12"/>
  <c r="D27" i="12" s="1"/>
  <c r="M18" i="11"/>
  <c r="G7" i="11"/>
  <c r="S18" i="11" s="1"/>
  <c r="S19" i="11" s="1"/>
  <c r="S20" i="11" s="1"/>
  <c r="S21" i="11" s="1"/>
  <c r="N5" i="11" s="1"/>
  <c r="C19" i="11"/>
  <c r="D19" i="11" s="1"/>
  <c r="C23" i="11"/>
  <c r="D23" i="11" s="1"/>
  <c r="C29" i="11"/>
  <c r="D29" i="11" s="1"/>
  <c r="C37" i="11"/>
  <c r="D37" i="11" s="1"/>
  <c r="C51" i="11"/>
  <c r="D51" i="11" s="1"/>
  <c r="C70" i="11"/>
  <c r="D70" i="11" s="1"/>
  <c r="C20" i="11"/>
  <c r="D20" i="11" s="1"/>
  <c r="C24" i="11"/>
  <c r="D24" i="11" s="1"/>
  <c r="C28" i="11"/>
  <c r="D28" i="11" s="1"/>
  <c r="C36" i="11"/>
  <c r="D36" i="11" s="1"/>
  <c r="C44" i="11"/>
  <c r="D44" i="11" s="1"/>
  <c r="C49" i="11"/>
  <c r="D49" i="11" s="1"/>
  <c r="C75" i="11"/>
  <c r="D75" i="11" s="1"/>
  <c r="C71" i="11"/>
  <c r="D71" i="11" s="1"/>
  <c r="C67" i="11"/>
  <c r="D67" i="11" s="1"/>
  <c r="C63" i="11"/>
  <c r="D63" i="11" s="1"/>
  <c r="C59" i="11"/>
  <c r="D59" i="11" s="1"/>
  <c r="C55" i="11"/>
  <c r="D55" i="11" s="1"/>
  <c r="C78" i="11"/>
  <c r="D78" i="11" s="1"/>
  <c r="C74" i="11"/>
  <c r="D74" i="11" s="1"/>
  <c r="C77" i="11"/>
  <c r="D77" i="11" s="1"/>
  <c r="C72" i="11"/>
  <c r="D72" i="11" s="1"/>
  <c r="C65" i="11"/>
  <c r="D65" i="11" s="1"/>
  <c r="C58" i="11"/>
  <c r="D58" i="11" s="1"/>
  <c r="C56" i="11"/>
  <c r="D56" i="11" s="1"/>
  <c r="C50" i="11"/>
  <c r="D50" i="11" s="1"/>
  <c r="C46" i="11"/>
  <c r="D46" i="11" s="1"/>
  <c r="C69" i="11"/>
  <c r="D69" i="11" s="1"/>
  <c r="C62" i="11"/>
  <c r="D62" i="11" s="1"/>
  <c r="C60" i="11"/>
  <c r="D60" i="11" s="1"/>
  <c r="C53" i="11"/>
  <c r="D53" i="11" s="1"/>
  <c r="C73" i="11"/>
  <c r="D73" i="11" s="1"/>
  <c r="C66" i="11"/>
  <c r="D66" i="11" s="1"/>
  <c r="C64" i="11"/>
  <c r="D64" i="11" s="1"/>
  <c r="C57" i="11"/>
  <c r="D57" i="11" s="1"/>
  <c r="C52" i="11"/>
  <c r="D52" i="11" s="1"/>
  <c r="C48" i="11"/>
  <c r="D48" i="11" s="1"/>
  <c r="C61" i="11"/>
  <c r="D61" i="11" s="1"/>
  <c r="C47" i="11"/>
  <c r="D47" i="11" s="1"/>
  <c r="C43" i="11"/>
  <c r="D43" i="11" s="1"/>
  <c r="C39" i="11"/>
  <c r="D39" i="11" s="1"/>
  <c r="C35" i="11"/>
  <c r="D35" i="11" s="1"/>
  <c r="C31" i="11"/>
  <c r="D31" i="11" s="1"/>
  <c r="C27" i="11"/>
  <c r="D27" i="11" s="1"/>
  <c r="C54" i="11"/>
  <c r="D54" i="11" s="1"/>
  <c r="C42" i="11"/>
  <c r="D42" i="11" s="1"/>
  <c r="C38" i="11"/>
  <c r="D38" i="11" s="1"/>
  <c r="C34" i="11"/>
  <c r="D34" i="11" s="1"/>
  <c r="C30" i="11"/>
  <c r="D30" i="11" s="1"/>
  <c r="C10" i="11"/>
  <c r="C11" i="11" s="1"/>
  <c r="C21" i="11"/>
  <c r="D21" i="11" s="1"/>
  <c r="C25" i="11"/>
  <c r="D25" i="11" s="1"/>
  <c r="C33" i="11"/>
  <c r="D33" i="11" s="1"/>
  <c r="C41" i="11"/>
  <c r="D41" i="11" s="1"/>
  <c r="C76" i="11"/>
  <c r="D76" i="11" s="1"/>
  <c r="I19" i="10"/>
  <c r="J19" i="10"/>
  <c r="C32" i="10"/>
  <c r="D32" i="10" s="1"/>
  <c r="M18" i="10"/>
  <c r="C21" i="10"/>
  <c r="D21" i="10" s="1"/>
  <c r="C37" i="10"/>
  <c r="D37" i="10" s="1"/>
  <c r="C40" i="10"/>
  <c r="D40" i="10" s="1"/>
  <c r="C10" i="10"/>
  <c r="C11" i="10" s="1"/>
  <c r="N18" i="10"/>
  <c r="C20" i="10"/>
  <c r="D20" i="10" s="1"/>
  <c r="K20" i="10"/>
  <c r="C28" i="10"/>
  <c r="D28" i="10" s="1"/>
  <c r="C36" i="10"/>
  <c r="D36" i="10" s="1"/>
  <c r="C44" i="10"/>
  <c r="D44" i="10" s="1"/>
  <c r="C75" i="10"/>
  <c r="D75" i="10" s="1"/>
  <c r="C71" i="10"/>
  <c r="D71" i="10" s="1"/>
  <c r="C67" i="10"/>
  <c r="D67" i="10" s="1"/>
  <c r="C63" i="10"/>
  <c r="D63" i="10" s="1"/>
  <c r="C59" i="10"/>
  <c r="D59" i="10" s="1"/>
  <c r="C55" i="10"/>
  <c r="D55" i="10" s="1"/>
  <c r="C74" i="10"/>
  <c r="D74" i="10" s="1"/>
  <c r="C72" i="10"/>
  <c r="D72" i="10" s="1"/>
  <c r="C65" i="10"/>
  <c r="D65" i="10" s="1"/>
  <c r="C58" i="10"/>
  <c r="D58" i="10" s="1"/>
  <c r="C56" i="10"/>
  <c r="D56" i="10" s="1"/>
  <c r="C50" i="10"/>
  <c r="D50" i="10" s="1"/>
  <c r="C78" i="10"/>
  <c r="D78" i="10" s="1"/>
  <c r="C76" i="10"/>
  <c r="D76" i="10" s="1"/>
  <c r="C69" i="10"/>
  <c r="D69" i="10" s="1"/>
  <c r="C62" i="10"/>
  <c r="D62" i="10" s="1"/>
  <c r="C60" i="10"/>
  <c r="D60" i="10" s="1"/>
  <c r="C53" i="10"/>
  <c r="D53" i="10" s="1"/>
  <c r="C49" i="10"/>
  <c r="D49" i="10" s="1"/>
  <c r="C70" i="10"/>
  <c r="D70" i="10" s="1"/>
  <c r="C61" i="10"/>
  <c r="D61" i="10" s="1"/>
  <c r="C51" i="10"/>
  <c r="D51" i="10" s="1"/>
  <c r="C48" i="10"/>
  <c r="D48" i="10" s="1"/>
  <c r="C43" i="10"/>
  <c r="D43" i="10" s="1"/>
  <c r="C39" i="10"/>
  <c r="D39" i="10" s="1"/>
  <c r="C35" i="10"/>
  <c r="D35" i="10" s="1"/>
  <c r="C31" i="10"/>
  <c r="D31" i="10" s="1"/>
  <c r="C27" i="10"/>
  <c r="D27" i="10" s="1"/>
  <c r="C23" i="10"/>
  <c r="D23" i="10" s="1"/>
  <c r="C19" i="10"/>
  <c r="D19" i="10" s="1"/>
  <c r="G19" i="10" s="1"/>
  <c r="C68" i="10"/>
  <c r="D68" i="10" s="1"/>
  <c r="C54" i="10"/>
  <c r="D54" i="10" s="1"/>
  <c r="C41" i="10"/>
  <c r="D41" i="10" s="1"/>
  <c r="C73" i="10"/>
  <c r="D73" i="10" s="1"/>
  <c r="C64" i="10"/>
  <c r="D64" i="10" s="1"/>
  <c r="C52" i="10"/>
  <c r="D52" i="10" s="1"/>
  <c r="C46" i="10"/>
  <c r="D46" i="10" s="1"/>
  <c r="C42" i="10"/>
  <c r="D42" i="10" s="1"/>
  <c r="C38" i="10"/>
  <c r="D38" i="10" s="1"/>
  <c r="C34" i="10"/>
  <c r="D34" i="10" s="1"/>
  <c r="C30" i="10"/>
  <c r="D30" i="10" s="1"/>
  <c r="C26" i="10"/>
  <c r="D26" i="10" s="1"/>
  <c r="C22" i="10"/>
  <c r="D22" i="10" s="1"/>
  <c r="C77" i="10"/>
  <c r="D77" i="10" s="1"/>
  <c r="C47" i="10"/>
  <c r="D47" i="10" s="1"/>
  <c r="C45" i="10"/>
  <c r="D45" i="10" s="1"/>
  <c r="C24" i="10"/>
  <c r="D24" i="10" s="1"/>
  <c r="C29" i="10"/>
  <c r="D29" i="10" s="1"/>
  <c r="C25" i="10"/>
  <c r="D25" i="10" s="1"/>
  <c r="C33" i="10"/>
  <c r="D33" i="10" s="1"/>
  <c r="C57" i="10"/>
  <c r="D57" i="10" s="1"/>
  <c r="G10" i="10"/>
  <c r="G11" i="10" s="1"/>
  <c r="K20" i="9"/>
  <c r="N18" i="9"/>
  <c r="O18" i="9" s="1"/>
  <c r="C75" i="9"/>
  <c r="D75" i="9" s="1"/>
  <c r="C71" i="9"/>
  <c r="D71" i="9" s="1"/>
  <c r="C67" i="9"/>
  <c r="D67" i="9" s="1"/>
  <c r="C63" i="9"/>
  <c r="D63" i="9" s="1"/>
  <c r="C59" i="9"/>
  <c r="D59" i="9" s="1"/>
  <c r="C55" i="9"/>
  <c r="D55" i="9" s="1"/>
  <c r="C74" i="9"/>
  <c r="D74" i="9" s="1"/>
  <c r="C72" i="9"/>
  <c r="D72" i="9" s="1"/>
  <c r="C65" i="9"/>
  <c r="D65" i="9" s="1"/>
  <c r="C58" i="9"/>
  <c r="D58" i="9" s="1"/>
  <c r="C56" i="9"/>
  <c r="D56" i="9" s="1"/>
  <c r="C50" i="9"/>
  <c r="D50" i="9" s="1"/>
  <c r="C73" i="9"/>
  <c r="D73" i="9" s="1"/>
  <c r="C66" i="9"/>
  <c r="D66" i="9" s="1"/>
  <c r="C64" i="9"/>
  <c r="D64" i="9" s="1"/>
  <c r="C70" i="9"/>
  <c r="D70" i="9" s="1"/>
  <c r="C61" i="9"/>
  <c r="D61" i="9" s="1"/>
  <c r="C53" i="9"/>
  <c r="D53" i="9" s="1"/>
  <c r="C51" i="9"/>
  <c r="D51" i="9" s="1"/>
  <c r="C44" i="9"/>
  <c r="D44" i="9" s="1"/>
  <c r="C40" i="9"/>
  <c r="D40" i="9" s="1"/>
  <c r="C36" i="9"/>
  <c r="D36" i="9" s="1"/>
  <c r="C32" i="9"/>
  <c r="D32" i="9" s="1"/>
  <c r="C28" i="9"/>
  <c r="D28" i="9" s="1"/>
  <c r="C24" i="9"/>
  <c r="D24" i="9" s="1"/>
  <c r="C20" i="9"/>
  <c r="D20" i="9" s="1"/>
  <c r="C77" i="9"/>
  <c r="D77" i="9" s="1"/>
  <c r="C46" i="9"/>
  <c r="D46" i="9" s="1"/>
  <c r="C78" i="9"/>
  <c r="D78" i="9" s="1"/>
  <c r="C69" i="9"/>
  <c r="D69" i="9" s="1"/>
  <c r="C60" i="9"/>
  <c r="D60" i="9" s="1"/>
  <c r="C54" i="9"/>
  <c r="D54" i="9" s="1"/>
  <c r="C48" i="9"/>
  <c r="D48" i="9" s="1"/>
  <c r="C43" i="9"/>
  <c r="D43" i="9" s="1"/>
  <c r="C39" i="9"/>
  <c r="D39" i="9" s="1"/>
  <c r="C35" i="9"/>
  <c r="D35" i="9" s="1"/>
  <c r="C31" i="9"/>
  <c r="D31" i="9" s="1"/>
  <c r="C27" i="9"/>
  <c r="D27" i="9" s="1"/>
  <c r="C23" i="9"/>
  <c r="D23" i="9" s="1"/>
  <c r="C19" i="9"/>
  <c r="D19" i="9" s="1"/>
  <c r="G19" i="9" s="1"/>
  <c r="C68" i="9"/>
  <c r="D68" i="9" s="1"/>
  <c r="C52" i="9"/>
  <c r="D52" i="9" s="1"/>
  <c r="J19" i="9"/>
  <c r="C25" i="9"/>
  <c r="D25" i="9" s="1"/>
  <c r="C33" i="9"/>
  <c r="D33" i="9" s="1"/>
  <c r="C41" i="9"/>
  <c r="D41" i="9" s="1"/>
  <c r="C57" i="9"/>
  <c r="D57" i="9" s="1"/>
  <c r="C76" i="9"/>
  <c r="D76" i="9" s="1"/>
  <c r="I19" i="9"/>
  <c r="C22" i="9"/>
  <c r="D22" i="9" s="1"/>
  <c r="C30" i="9"/>
  <c r="D30" i="9" s="1"/>
  <c r="C38" i="9"/>
  <c r="D38" i="9" s="1"/>
  <c r="C27" i="8"/>
  <c r="D27" i="8" s="1"/>
  <c r="C68" i="8"/>
  <c r="D68" i="8" s="1"/>
  <c r="C75" i="8"/>
  <c r="D75" i="8" s="1"/>
  <c r="C71" i="8"/>
  <c r="D71" i="8" s="1"/>
  <c r="C67" i="8"/>
  <c r="D67" i="8" s="1"/>
  <c r="C63" i="8"/>
  <c r="D63" i="8" s="1"/>
  <c r="C59" i="8"/>
  <c r="D59" i="8" s="1"/>
  <c r="C55" i="8"/>
  <c r="D55" i="8" s="1"/>
  <c r="C78" i="8"/>
  <c r="D78" i="8" s="1"/>
  <c r="C74" i="8"/>
  <c r="D74" i="8" s="1"/>
  <c r="C70" i="8"/>
  <c r="D70" i="8" s="1"/>
  <c r="C66" i="8"/>
  <c r="D66" i="8" s="1"/>
  <c r="C62" i="8"/>
  <c r="D62" i="8" s="1"/>
  <c r="C58" i="8"/>
  <c r="D58" i="8" s="1"/>
  <c r="C54" i="8"/>
  <c r="D54" i="8" s="1"/>
  <c r="C77" i="8"/>
  <c r="D77" i="8" s="1"/>
  <c r="C69" i="8"/>
  <c r="D69" i="8" s="1"/>
  <c r="C61" i="8"/>
  <c r="D61" i="8" s="1"/>
  <c r="C53" i="8"/>
  <c r="D53" i="8" s="1"/>
  <c r="C49" i="8"/>
  <c r="D49" i="8" s="1"/>
  <c r="C45" i="8"/>
  <c r="D45" i="8" s="1"/>
  <c r="C41" i="8"/>
  <c r="D41" i="8" s="1"/>
  <c r="C72" i="8"/>
  <c r="D72" i="8" s="1"/>
  <c r="C64" i="8"/>
  <c r="D64" i="8" s="1"/>
  <c r="C56" i="8"/>
  <c r="D56" i="8" s="1"/>
  <c r="C52" i="8"/>
  <c r="D52" i="8" s="1"/>
  <c r="C48" i="8"/>
  <c r="D48" i="8" s="1"/>
  <c r="C73" i="8"/>
  <c r="D73" i="8" s="1"/>
  <c r="C65" i="8"/>
  <c r="D65" i="8" s="1"/>
  <c r="C57" i="8"/>
  <c r="D57" i="8" s="1"/>
  <c r="C51" i="8"/>
  <c r="D51" i="8" s="1"/>
  <c r="C47" i="8"/>
  <c r="D47" i="8" s="1"/>
  <c r="C43" i="8"/>
  <c r="D43" i="8" s="1"/>
  <c r="C60" i="8"/>
  <c r="D60" i="8" s="1"/>
  <c r="C46" i="8"/>
  <c r="D46" i="8" s="1"/>
  <c r="C38" i="8"/>
  <c r="D38" i="8" s="1"/>
  <c r="C34" i="8"/>
  <c r="D34" i="8" s="1"/>
  <c r="C30" i="8"/>
  <c r="D30" i="8" s="1"/>
  <c r="C26" i="8"/>
  <c r="D26" i="8" s="1"/>
  <c r="C22" i="8"/>
  <c r="D22" i="8" s="1"/>
  <c r="C44" i="8"/>
  <c r="D44" i="8" s="1"/>
  <c r="C37" i="8"/>
  <c r="D37" i="8" s="1"/>
  <c r="C33" i="8"/>
  <c r="D33" i="8" s="1"/>
  <c r="C29" i="8"/>
  <c r="D29" i="8" s="1"/>
  <c r="C25" i="8"/>
  <c r="D25" i="8" s="1"/>
  <c r="C76" i="8"/>
  <c r="D76" i="8" s="1"/>
  <c r="C50" i="8"/>
  <c r="D50" i="8" s="1"/>
  <c r="C42" i="8"/>
  <c r="D42" i="8" s="1"/>
  <c r="C36" i="8"/>
  <c r="D36" i="8" s="1"/>
  <c r="C32" i="8"/>
  <c r="D32" i="8" s="1"/>
  <c r="C28" i="8"/>
  <c r="D28" i="8" s="1"/>
  <c r="C24" i="8"/>
  <c r="D24" i="8" s="1"/>
  <c r="C20" i="8"/>
  <c r="D20" i="8" s="1"/>
  <c r="C19" i="8"/>
  <c r="D19" i="8" s="1"/>
  <c r="F19" i="8"/>
  <c r="G10" i="8"/>
  <c r="G11" i="8" s="1"/>
  <c r="E19" i="8"/>
  <c r="C21" i="8"/>
  <c r="D21" i="8" s="1"/>
  <c r="C35" i="8"/>
  <c r="D35" i="8" s="1"/>
  <c r="C40" i="8"/>
  <c r="D40" i="8" s="1"/>
  <c r="F19" i="7"/>
  <c r="G10" i="7"/>
  <c r="G11" i="7" s="1"/>
  <c r="E19" i="7"/>
  <c r="C19" i="7"/>
  <c r="D19" i="7" s="1"/>
  <c r="C22" i="7"/>
  <c r="D22" i="7" s="1"/>
  <c r="C23" i="7"/>
  <c r="D23" i="7" s="1"/>
  <c r="C39" i="7"/>
  <c r="D39" i="7" s="1"/>
  <c r="C48" i="7"/>
  <c r="D48" i="7" s="1"/>
  <c r="C54" i="7"/>
  <c r="D54" i="7" s="1"/>
  <c r="C77" i="7"/>
  <c r="D77" i="7" s="1"/>
  <c r="C10" i="7"/>
  <c r="C11" i="7" s="1"/>
  <c r="C27" i="7"/>
  <c r="D27" i="7" s="1"/>
  <c r="C36" i="7"/>
  <c r="D36" i="7" s="1"/>
  <c r="C50" i="7"/>
  <c r="D50" i="7" s="1"/>
  <c r="C75" i="7"/>
  <c r="D75" i="7" s="1"/>
  <c r="C71" i="7"/>
  <c r="D71" i="7" s="1"/>
  <c r="C67" i="7"/>
  <c r="D67" i="7" s="1"/>
  <c r="C63" i="7"/>
  <c r="D63" i="7" s="1"/>
  <c r="C59" i="7"/>
  <c r="D59" i="7" s="1"/>
  <c r="C55" i="7"/>
  <c r="D55" i="7" s="1"/>
  <c r="C74" i="7"/>
  <c r="D74" i="7" s="1"/>
  <c r="C72" i="7"/>
  <c r="D72" i="7" s="1"/>
  <c r="C65" i="7"/>
  <c r="D65" i="7" s="1"/>
  <c r="C58" i="7"/>
  <c r="D58" i="7" s="1"/>
  <c r="C56" i="7"/>
  <c r="D56" i="7" s="1"/>
  <c r="C78" i="7"/>
  <c r="D78" i="7" s="1"/>
  <c r="C76" i="7"/>
  <c r="D76" i="7" s="1"/>
  <c r="C69" i="7"/>
  <c r="D69" i="7" s="1"/>
  <c r="C62" i="7"/>
  <c r="D62" i="7" s="1"/>
  <c r="C60" i="7"/>
  <c r="D60" i="7" s="1"/>
  <c r="C53" i="7"/>
  <c r="D53" i="7" s="1"/>
  <c r="C49" i="7"/>
  <c r="D49" i="7" s="1"/>
  <c r="C45" i="7"/>
  <c r="D45" i="7" s="1"/>
  <c r="C41" i="7"/>
  <c r="D41" i="7" s="1"/>
  <c r="C37" i="7"/>
  <c r="D37" i="7" s="1"/>
  <c r="C33" i="7"/>
  <c r="D33" i="7" s="1"/>
  <c r="C29" i="7"/>
  <c r="D29" i="7" s="1"/>
  <c r="C25" i="7"/>
  <c r="D25" i="7" s="1"/>
  <c r="C21" i="7"/>
  <c r="D21" i="7" s="1"/>
  <c r="C70" i="7"/>
  <c r="D70" i="7" s="1"/>
  <c r="C61" i="7"/>
  <c r="D61" i="7" s="1"/>
  <c r="C47" i="7"/>
  <c r="D47" i="7" s="1"/>
  <c r="C40" i="7"/>
  <c r="D40" i="7" s="1"/>
  <c r="C38" i="7"/>
  <c r="D38" i="7" s="1"/>
  <c r="C31" i="7"/>
  <c r="D31" i="7" s="1"/>
  <c r="C73" i="7"/>
  <c r="D73" i="7" s="1"/>
  <c r="C64" i="7"/>
  <c r="D64" i="7" s="1"/>
  <c r="C52" i="7"/>
  <c r="D52" i="7" s="1"/>
  <c r="C51" i="7"/>
  <c r="D51" i="7" s="1"/>
  <c r="C44" i="7"/>
  <c r="D44" i="7" s="1"/>
  <c r="C42" i="7"/>
  <c r="D42" i="7" s="1"/>
  <c r="C35" i="7"/>
  <c r="D35" i="7" s="1"/>
  <c r="C28" i="7"/>
  <c r="D28" i="7" s="1"/>
  <c r="C26" i="7"/>
  <c r="D26" i="7" s="1"/>
  <c r="C20" i="7"/>
  <c r="D20" i="7" s="1"/>
  <c r="C32" i="7"/>
  <c r="D32" i="7" s="1"/>
  <c r="C46" i="7"/>
  <c r="D46" i="7" s="1"/>
  <c r="C68" i="7"/>
  <c r="D68" i="7" s="1"/>
  <c r="K20" i="6"/>
  <c r="J19" i="6"/>
  <c r="N18" i="6"/>
  <c r="C75" i="6"/>
  <c r="D75" i="6" s="1"/>
  <c r="C71" i="6"/>
  <c r="D71" i="6" s="1"/>
  <c r="C67" i="6"/>
  <c r="D67" i="6" s="1"/>
  <c r="C63" i="6"/>
  <c r="D63" i="6" s="1"/>
  <c r="C59" i="6"/>
  <c r="D59" i="6" s="1"/>
  <c r="C78" i="6"/>
  <c r="D78" i="6" s="1"/>
  <c r="C74" i="6"/>
  <c r="D74" i="6" s="1"/>
  <c r="C70" i="6"/>
  <c r="D70" i="6" s="1"/>
  <c r="C66" i="6"/>
  <c r="D66" i="6" s="1"/>
  <c r="C62" i="6"/>
  <c r="D62" i="6" s="1"/>
  <c r="C58" i="6"/>
  <c r="D58" i="6" s="1"/>
  <c r="C54" i="6"/>
  <c r="D54" i="6" s="1"/>
  <c r="C77" i="6"/>
  <c r="D77" i="6" s="1"/>
  <c r="C73" i="6"/>
  <c r="D73" i="6" s="1"/>
  <c r="C69" i="6"/>
  <c r="D69" i="6" s="1"/>
  <c r="C65" i="6"/>
  <c r="D65" i="6" s="1"/>
  <c r="C61" i="6"/>
  <c r="D61" i="6" s="1"/>
  <c r="C57" i="6"/>
  <c r="D57" i="6" s="1"/>
  <c r="C53" i="6"/>
  <c r="D53" i="6" s="1"/>
  <c r="C68" i="6"/>
  <c r="D68" i="6" s="1"/>
  <c r="C56" i="6"/>
  <c r="D56" i="6" s="1"/>
  <c r="C52" i="6"/>
  <c r="D52" i="6" s="1"/>
  <c r="C48" i="6"/>
  <c r="D48" i="6" s="1"/>
  <c r="C44" i="6"/>
  <c r="D44" i="6" s="1"/>
  <c r="C40" i="6"/>
  <c r="D40" i="6" s="1"/>
  <c r="C36" i="6"/>
  <c r="D36" i="6" s="1"/>
  <c r="C64" i="6"/>
  <c r="D64" i="6" s="1"/>
  <c r="C51" i="6"/>
  <c r="D51" i="6" s="1"/>
  <c r="C47" i="6"/>
  <c r="D47" i="6" s="1"/>
  <c r="C43" i="6"/>
  <c r="D43" i="6" s="1"/>
  <c r="C39" i="6"/>
  <c r="D39" i="6" s="1"/>
  <c r="C35" i="6"/>
  <c r="D35" i="6" s="1"/>
  <c r="C31" i="6"/>
  <c r="D31" i="6" s="1"/>
  <c r="C60" i="6"/>
  <c r="D60" i="6" s="1"/>
  <c r="C50" i="6"/>
  <c r="D50" i="6" s="1"/>
  <c r="C42" i="6"/>
  <c r="D42" i="6" s="1"/>
  <c r="C33" i="6"/>
  <c r="D33" i="6" s="1"/>
  <c r="C28" i="6"/>
  <c r="D28" i="6" s="1"/>
  <c r="C24" i="6"/>
  <c r="D24" i="6" s="1"/>
  <c r="C72" i="6"/>
  <c r="D72" i="6" s="1"/>
  <c r="C45" i="6"/>
  <c r="D45" i="6" s="1"/>
  <c r="C37" i="6"/>
  <c r="D37" i="6" s="1"/>
  <c r="C76" i="6"/>
  <c r="D76" i="6" s="1"/>
  <c r="C46" i="6"/>
  <c r="D46" i="6" s="1"/>
  <c r="C38" i="6"/>
  <c r="D38" i="6" s="1"/>
  <c r="C34" i="6"/>
  <c r="D34" i="6" s="1"/>
  <c r="C32" i="6"/>
  <c r="D32" i="6" s="1"/>
  <c r="C30" i="6"/>
  <c r="D30" i="6" s="1"/>
  <c r="C26" i="6"/>
  <c r="D26" i="6" s="1"/>
  <c r="C22" i="6"/>
  <c r="D22" i="6" s="1"/>
  <c r="C10" i="6"/>
  <c r="C11" i="6" s="1"/>
  <c r="G10" i="6"/>
  <c r="G11" i="6" s="1"/>
  <c r="C25" i="6"/>
  <c r="D25" i="6" s="1"/>
  <c r="C41" i="6"/>
  <c r="D41" i="6" s="1"/>
  <c r="C27" i="6"/>
  <c r="D27" i="6" s="1"/>
  <c r="C49" i="6"/>
  <c r="D49" i="6" s="1"/>
  <c r="C55" i="6"/>
  <c r="D55" i="6" s="1"/>
  <c r="C23" i="6"/>
  <c r="D23" i="6" s="1"/>
  <c r="C29" i="6"/>
  <c r="D29" i="6" s="1"/>
  <c r="C19" i="6"/>
  <c r="D19" i="6" s="1"/>
  <c r="C20" i="6"/>
  <c r="D20" i="6" s="1"/>
  <c r="C21" i="6"/>
  <c r="D21" i="6" s="1"/>
  <c r="J19" i="5"/>
  <c r="I19" i="5"/>
  <c r="N18" i="5"/>
  <c r="O18" i="5" s="1"/>
  <c r="C78" i="5"/>
  <c r="D78" i="5" s="1"/>
  <c r="C74" i="5"/>
  <c r="D74" i="5" s="1"/>
  <c r="C70" i="5"/>
  <c r="D70" i="5" s="1"/>
  <c r="C66" i="5"/>
  <c r="D66" i="5" s="1"/>
  <c r="C62" i="5"/>
  <c r="D62" i="5" s="1"/>
  <c r="C58" i="5"/>
  <c r="D58" i="5" s="1"/>
  <c r="C54" i="5"/>
  <c r="D54" i="5" s="1"/>
  <c r="C77" i="5"/>
  <c r="D77" i="5" s="1"/>
  <c r="C73" i="5"/>
  <c r="D73" i="5" s="1"/>
  <c r="C69" i="5"/>
  <c r="D69" i="5" s="1"/>
  <c r="C65" i="5"/>
  <c r="D65" i="5" s="1"/>
  <c r="C61" i="5"/>
  <c r="D61" i="5" s="1"/>
  <c r="C57" i="5"/>
  <c r="D57" i="5" s="1"/>
  <c r="C53" i="5"/>
  <c r="D53" i="5" s="1"/>
  <c r="C76" i="5"/>
  <c r="D76" i="5" s="1"/>
  <c r="C68" i="5"/>
  <c r="D68" i="5" s="1"/>
  <c r="C60" i="5"/>
  <c r="D60" i="5" s="1"/>
  <c r="C50" i="5"/>
  <c r="D50" i="5" s="1"/>
  <c r="C46" i="5"/>
  <c r="D46" i="5" s="1"/>
  <c r="C42" i="5"/>
  <c r="D42" i="5" s="1"/>
  <c r="C75" i="5"/>
  <c r="D75" i="5" s="1"/>
  <c r="C56" i="5"/>
  <c r="D56" i="5" s="1"/>
  <c r="C52" i="5"/>
  <c r="D52" i="5" s="1"/>
  <c r="C45" i="5"/>
  <c r="D45" i="5" s="1"/>
  <c r="C43" i="5"/>
  <c r="D43" i="5" s="1"/>
  <c r="C37" i="5"/>
  <c r="D37" i="5" s="1"/>
  <c r="C64" i="5"/>
  <c r="D64" i="5" s="1"/>
  <c r="C55" i="5"/>
  <c r="D55" i="5" s="1"/>
  <c r="C49" i="5"/>
  <c r="D49" i="5" s="1"/>
  <c r="C47" i="5"/>
  <c r="D47" i="5" s="1"/>
  <c r="C40" i="5"/>
  <c r="D40" i="5" s="1"/>
  <c r="C36" i="5"/>
  <c r="D36" i="5" s="1"/>
  <c r="C10" i="5"/>
  <c r="C11" i="5" s="1"/>
  <c r="C21" i="5"/>
  <c r="D21" i="5" s="1"/>
  <c r="C25" i="5"/>
  <c r="D25" i="5" s="1"/>
  <c r="C29" i="5"/>
  <c r="D29" i="5" s="1"/>
  <c r="C33" i="5"/>
  <c r="D33" i="5" s="1"/>
  <c r="C72" i="5"/>
  <c r="D72" i="5" s="1"/>
  <c r="G10" i="5"/>
  <c r="G11" i="5" s="1"/>
  <c r="C22" i="5"/>
  <c r="D22" i="5" s="1"/>
  <c r="C26" i="5"/>
  <c r="D26" i="5" s="1"/>
  <c r="C30" i="5"/>
  <c r="D30" i="5" s="1"/>
  <c r="C38" i="5"/>
  <c r="D38" i="5" s="1"/>
  <c r="C48" i="5"/>
  <c r="D48" i="5" s="1"/>
  <c r="C71" i="5"/>
  <c r="D71" i="5" s="1"/>
  <c r="C39" i="5"/>
  <c r="D39" i="5" s="1"/>
  <c r="C51" i="5"/>
  <c r="D51" i="5" s="1"/>
  <c r="C59" i="5"/>
  <c r="D59" i="5" s="1"/>
  <c r="C19" i="5"/>
  <c r="D19" i="5" s="1"/>
  <c r="G19" i="5" s="1"/>
  <c r="C23" i="5"/>
  <c r="D23" i="5" s="1"/>
  <c r="C27" i="5"/>
  <c r="D27" i="5" s="1"/>
  <c r="C31" i="5"/>
  <c r="D31" i="5" s="1"/>
  <c r="C34" i="5"/>
  <c r="D34" i="5" s="1"/>
  <c r="C35" i="5"/>
  <c r="D35" i="5" s="1"/>
  <c r="C44" i="5"/>
  <c r="D44" i="5" s="1"/>
  <c r="C63" i="5"/>
  <c r="D63" i="5" s="1"/>
  <c r="N9" i="4"/>
  <c r="S5" i="4"/>
  <c r="S8" i="4"/>
  <c r="N6" i="4" s="1"/>
  <c r="M18" i="6" l="1"/>
  <c r="O18" i="6" s="1"/>
  <c r="O18" i="11"/>
  <c r="K20" i="11"/>
  <c r="J19" i="11"/>
  <c r="I19" i="11"/>
  <c r="G19" i="11"/>
  <c r="H19" i="11" s="1"/>
  <c r="G19" i="6"/>
  <c r="G19" i="12"/>
  <c r="H19" i="12" s="1"/>
  <c r="E20" i="12" s="1"/>
  <c r="N18" i="12"/>
  <c r="K20" i="12"/>
  <c r="J19" i="12"/>
  <c r="L19" i="12" s="1"/>
  <c r="O18" i="12"/>
  <c r="N10" i="12"/>
  <c r="N7" i="12"/>
  <c r="N10" i="11"/>
  <c r="N7" i="11"/>
  <c r="L19" i="10"/>
  <c r="G7" i="10"/>
  <c r="S18" i="10" s="1"/>
  <c r="S19" i="10" s="1"/>
  <c r="S20" i="10" s="1"/>
  <c r="S21" i="10" s="1"/>
  <c r="N5" i="10" s="1"/>
  <c r="O18" i="10"/>
  <c r="L19" i="9"/>
  <c r="N10" i="9"/>
  <c r="N7" i="9"/>
  <c r="H19" i="9"/>
  <c r="G19" i="8"/>
  <c r="M18" i="8"/>
  <c r="I19" i="8"/>
  <c r="J19" i="8"/>
  <c r="K20" i="8"/>
  <c r="N18" i="8"/>
  <c r="G7" i="8"/>
  <c r="M18" i="7"/>
  <c r="I19" i="7"/>
  <c r="G19" i="7"/>
  <c r="K20" i="7"/>
  <c r="J19" i="7"/>
  <c r="G7" i="7"/>
  <c r="S18" i="7" s="1"/>
  <c r="S19" i="7" s="1"/>
  <c r="S20" i="7" s="1"/>
  <c r="S21" i="7" s="1"/>
  <c r="N5" i="7" s="1"/>
  <c r="N18" i="7"/>
  <c r="G7" i="6"/>
  <c r="S18" i="6" s="1"/>
  <c r="S19" i="6" s="1"/>
  <c r="S20" i="6" s="1"/>
  <c r="S21" i="6" s="1"/>
  <c r="N5" i="6" s="1"/>
  <c r="L19" i="6"/>
  <c r="G7" i="5"/>
  <c r="S18" i="5" s="1"/>
  <c r="S19" i="5" s="1"/>
  <c r="S20" i="5" s="1"/>
  <c r="S21" i="5" s="1"/>
  <c r="N5" i="5" s="1"/>
  <c r="L19" i="5"/>
  <c r="S10" i="4"/>
  <c r="N78" i="4"/>
  <c r="M78" i="4"/>
  <c r="K19" i="4"/>
  <c r="C9" i="4"/>
  <c r="G9" i="4"/>
  <c r="G10" i="4" s="1"/>
  <c r="G11" i="4" s="1"/>
  <c r="C7" i="4"/>
  <c r="C72" i="4" s="1"/>
  <c r="D72" i="4" s="1"/>
  <c r="L19" i="11" l="1"/>
  <c r="F19" i="4"/>
  <c r="K20" i="4" s="1"/>
  <c r="C26" i="4"/>
  <c r="D26" i="4" s="1"/>
  <c r="C46" i="4"/>
  <c r="D46" i="4" s="1"/>
  <c r="C20" i="4"/>
  <c r="D20" i="4" s="1"/>
  <c r="C27" i="4"/>
  <c r="D27" i="4" s="1"/>
  <c r="C50" i="4"/>
  <c r="D50" i="4" s="1"/>
  <c r="C22" i="4"/>
  <c r="D22" i="4" s="1"/>
  <c r="C37" i="4"/>
  <c r="D37" i="4" s="1"/>
  <c r="C62" i="4"/>
  <c r="D62" i="4" s="1"/>
  <c r="C25" i="4"/>
  <c r="D25" i="4" s="1"/>
  <c r="C41" i="4"/>
  <c r="D41" i="4" s="1"/>
  <c r="F20" i="12"/>
  <c r="K21" i="12" s="1"/>
  <c r="M19" i="12"/>
  <c r="F20" i="11"/>
  <c r="E20" i="11"/>
  <c r="H19" i="10"/>
  <c r="F20" i="10" s="1"/>
  <c r="N10" i="10"/>
  <c r="N7" i="10"/>
  <c r="E20" i="9"/>
  <c r="F20" i="9"/>
  <c r="O18" i="8"/>
  <c r="N7" i="8"/>
  <c r="N10" i="8"/>
  <c r="L19" i="8"/>
  <c r="H19" i="8"/>
  <c r="L19" i="7"/>
  <c r="N10" i="7"/>
  <c r="N7" i="7"/>
  <c r="H19" i="7"/>
  <c r="O18" i="7"/>
  <c r="H19" i="6"/>
  <c r="E20" i="6" s="1"/>
  <c r="N10" i="6"/>
  <c r="N7" i="6"/>
  <c r="H19" i="5"/>
  <c r="F20" i="5" s="1"/>
  <c r="N10" i="5"/>
  <c r="N7" i="5"/>
  <c r="O78" i="4"/>
  <c r="E19" i="4"/>
  <c r="G7" i="4"/>
  <c r="S18" i="4" s="1"/>
  <c r="S19" i="4" s="1"/>
  <c r="S20" i="4" s="1"/>
  <c r="S21" i="4" s="1"/>
  <c r="N5" i="4" s="1"/>
  <c r="C75" i="4"/>
  <c r="D75" i="4" s="1"/>
  <c r="C71" i="4"/>
  <c r="D71" i="4" s="1"/>
  <c r="C67" i="4"/>
  <c r="D67" i="4" s="1"/>
  <c r="C63" i="4"/>
  <c r="D63" i="4" s="1"/>
  <c r="C59" i="4"/>
  <c r="D59" i="4" s="1"/>
  <c r="C55" i="4"/>
  <c r="D55" i="4" s="1"/>
  <c r="C73" i="4"/>
  <c r="D73" i="4" s="1"/>
  <c r="C66" i="4"/>
  <c r="D66" i="4" s="1"/>
  <c r="C64" i="4"/>
  <c r="D64" i="4" s="1"/>
  <c r="C57" i="4"/>
  <c r="D57" i="4" s="1"/>
  <c r="C52" i="4"/>
  <c r="D52" i="4" s="1"/>
  <c r="C48" i="4"/>
  <c r="D48" i="4" s="1"/>
  <c r="C44" i="4"/>
  <c r="D44" i="4" s="1"/>
  <c r="C40" i="4"/>
  <c r="D40" i="4" s="1"/>
  <c r="C36" i="4"/>
  <c r="D36" i="4" s="1"/>
  <c r="C32" i="4"/>
  <c r="D32" i="4" s="1"/>
  <c r="C28" i="4"/>
  <c r="D28" i="4" s="1"/>
  <c r="C24" i="4"/>
  <c r="D24" i="4" s="1"/>
  <c r="C77" i="4"/>
  <c r="D77" i="4" s="1"/>
  <c r="C70" i="4"/>
  <c r="D70" i="4" s="1"/>
  <c r="C68" i="4"/>
  <c r="D68" i="4" s="1"/>
  <c r="C61" i="4"/>
  <c r="D61" i="4" s="1"/>
  <c r="C54" i="4"/>
  <c r="D54" i="4" s="1"/>
  <c r="C74" i="4"/>
  <c r="D74" i="4" s="1"/>
  <c r="C65" i="4"/>
  <c r="D65" i="4" s="1"/>
  <c r="C56" i="4"/>
  <c r="D56" i="4" s="1"/>
  <c r="C47" i="4"/>
  <c r="D47" i="4" s="1"/>
  <c r="C45" i="4"/>
  <c r="D45" i="4" s="1"/>
  <c r="C38" i="4"/>
  <c r="D38" i="4" s="1"/>
  <c r="C31" i="4"/>
  <c r="D31" i="4" s="1"/>
  <c r="C29" i="4"/>
  <c r="D29" i="4" s="1"/>
  <c r="C21" i="4"/>
  <c r="D21" i="4" s="1"/>
  <c r="C19" i="4"/>
  <c r="D19" i="4" s="1"/>
  <c r="C78" i="4"/>
  <c r="D78" i="4" s="1"/>
  <c r="C69" i="4"/>
  <c r="D69" i="4" s="1"/>
  <c r="C60" i="4"/>
  <c r="D60" i="4" s="1"/>
  <c r="C51" i="4"/>
  <c r="D51" i="4" s="1"/>
  <c r="C49" i="4"/>
  <c r="D49" i="4" s="1"/>
  <c r="C42" i="4"/>
  <c r="D42" i="4" s="1"/>
  <c r="C35" i="4"/>
  <c r="D35" i="4" s="1"/>
  <c r="C33" i="4"/>
  <c r="D33" i="4" s="1"/>
  <c r="C10" i="4"/>
  <c r="C11" i="4" s="1"/>
  <c r="C30" i="4"/>
  <c r="D30" i="4" s="1"/>
  <c r="C34" i="4"/>
  <c r="D34" i="4" s="1"/>
  <c r="C43" i="4"/>
  <c r="D43" i="4" s="1"/>
  <c r="C53" i="4"/>
  <c r="D53" i="4" s="1"/>
  <c r="C76" i="4"/>
  <c r="D76" i="4" s="1"/>
  <c r="C23" i="4"/>
  <c r="D23" i="4" s="1"/>
  <c r="C39" i="4"/>
  <c r="D39" i="4" s="1"/>
  <c r="C58" i="4"/>
  <c r="D58" i="4" s="1"/>
  <c r="I19" i="4" l="1"/>
  <c r="N18" i="4"/>
  <c r="J19" i="4"/>
  <c r="J20" i="12"/>
  <c r="I20" i="12"/>
  <c r="L20" i="12" s="1"/>
  <c r="G20" i="12"/>
  <c r="H20" i="12" s="1"/>
  <c r="N19" i="12"/>
  <c r="O19" i="12" s="1"/>
  <c r="M19" i="11"/>
  <c r="I20" i="11"/>
  <c r="G20" i="11"/>
  <c r="K21" i="11"/>
  <c r="N19" i="11"/>
  <c r="J20" i="11"/>
  <c r="E20" i="10"/>
  <c r="M19" i="10" s="1"/>
  <c r="N19" i="10"/>
  <c r="J20" i="10"/>
  <c r="N19" i="9"/>
  <c r="K21" i="9"/>
  <c r="J20" i="9"/>
  <c r="M19" i="9"/>
  <c r="O19" i="9" s="1"/>
  <c r="I20" i="9"/>
  <c r="L20" i="9" s="1"/>
  <c r="G20" i="9"/>
  <c r="F20" i="8"/>
  <c r="E20" i="8"/>
  <c r="E20" i="7"/>
  <c r="F20" i="7"/>
  <c r="F20" i="6"/>
  <c r="N19" i="6" s="1"/>
  <c r="M19" i="6"/>
  <c r="E20" i="5"/>
  <c r="M19" i="5" s="1"/>
  <c r="N19" i="5"/>
  <c r="J20" i="5"/>
  <c r="G19" i="4"/>
  <c r="H19" i="4" s="1"/>
  <c r="M18" i="4"/>
  <c r="O18" i="4" l="1"/>
  <c r="L19" i="4"/>
  <c r="F21" i="12"/>
  <c r="E21" i="12"/>
  <c r="L20" i="11"/>
  <c r="H20" i="11"/>
  <c r="O19" i="11"/>
  <c r="G20" i="10"/>
  <c r="H20" i="10" s="1"/>
  <c r="I20" i="10"/>
  <c r="L20" i="10" s="1"/>
  <c r="O19" i="10"/>
  <c r="H20" i="9"/>
  <c r="M19" i="8"/>
  <c r="I20" i="8"/>
  <c r="G20" i="8"/>
  <c r="N19" i="8"/>
  <c r="K21" i="8"/>
  <c r="J20" i="8"/>
  <c r="N19" i="7"/>
  <c r="J20" i="7"/>
  <c r="M19" i="7"/>
  <c r="I20" i="7"/>
  <c r="G20" i="7"/>
  <c r="G20" i="6"/>
  <c r="H20" i="6" s="1"/>
  <c r="I20" i="6"/>
  <c r="O19" i="6"/>
  <c r="J20" i="6"/>
  <c r="G20" i="5"/>
  <c r="H20" i="5" s="1"/>
  <c r="O19" i="5"/>
  <c r="I20" i="5"/>
  <c r="L20" i="5" s="1"/>
  <c r="N7" i="4"/>
  <c r="N10" i="4"/>
  <c r="F20" i="4"/>
  <c r="E20" i="4"/>
  <c r="M20" i="12" l="1"/>
  <c r="I21" i="12"/>
  <c r="G21" i="12"/>
  <c r="K22" i="12"/>
  <c r="N20" i="12"/>
  <c r="J21" i="12"/>
  <c r="F21" i="11"/>
  <c r="E21" i="11"/>
  <c r="F21" i="10"/>
  <c r="K21" i="10" s="1"/>
  <c r="E21" i="10"/>
  <c r="F21" i="9"/>
  <c r="E21" i="9"/>
  <c r="L20" i="8"/>
  <c r="H20" i="8"/>
  <c r="O19" i="8"/>
  <c r="O19" i="7"/>
  <c r="L20" i="7"/>
  <c r="H20" i="7"/>
  <c r="L20" i="6"/>
  <c r="F21" i="6"/>
  <c r="K21" i="6" s="1"/>
  <c r="E21" i="6"/>
  <c r="E21" i="5"/>
  <c r="F21" i="5"/>
  <c r="K21" i="5" s="1"/>
  <c r="M19" i="4"/>
  <c r="I20" i="4"/>
  <c r="G20" i="4"/>
  <c r="N19" i="4"/>
  <c r="J20" i="4"/>
  <c r="L21" i="12" l="1"/>
  <c r="H21" i="12"/>
  <c r="O20" i="12"/>
  <c r="M20" i="11"/>
  <c r="I21" i="11"/>
  <c r="G21" i="11"/>
  <c r="K22" i="11"/>
  <c r="N20" i="11"/>
  <c r="J21" i="11"/>
  <c r="M20" i="10"/>
  <c r="I21" i="10"/>
  <c r="G21" i="10"/>
  <c r="N20" i="10"/>
  <c r="J21" i="10"/>
  <c r="M20" i="9"/>
  <c r="I21" i="9"/>
  <c r="G21" i="9"/>
  <c r="N20" i="9"/>
  <c r="K22" i="9"/>
  <c r="J21" i="9"/>
  <c r="E21" i="8"/>
  <c r="F21" i="8"/>
  <c r="F21" i="7"/>
  <c r="K21" i="7" s="1"/>
  <c r="E21" i="7"/>
  <c r="M20" i="6"/>
  <c r="I21" i="6"/>
  <c r="G21" i="6"/>
  <c r="N20" i="6"/>
  <c r="J21" i="6"/>
  <c r="N20" i="5"/>
  <c r="J21" i="5"/>
  <c r="M20" i="5"/>
  <c r="I21" i="5"/>
  <c r="G21" i="5"/>
  <c r="L20" i="4"/>
  <c r="O19" i="4"/>
  <c r="H20" i="4"/>
  <c r="O20" i="9" l="1"/>
  <c r="L21" i="9"/>
  <c r="F22" i="12"/>
  <c r="E22" i="12"/>
  <c r="L21" i="11"/>
  <c r="O20" i="11"/>
  <c r="H21" i="11"/>
  <c r="L21" i="10"/>
  <c r="H21" i="10"/>
  <c r="O20" i="10"/>
  <c r="H21" i="9"/>
  <c r="K22" i="8"/>
  <c r="N20" i="8"/>
  <c r="J21" i="8"/>
  <c r="M20" i="8"/>
  <c r="I21" i="8"/>
  <c r="G21" i="8"/>
  <c r="M20" i="7"/>
  <c r="I21" i="7"/>
  <c r="G21" i="7"/>
  <c r="N20" i="7"/>
  <c r="J21" i="7"/>
  <c r="L21" i="6"/>
  <c r="O20" i="6"/>
  <c r="H21" i="6"/>
  <c r="L21" i="5"/>
  <c r="O20" i="5"/>
  <c r="H21" i="5"/>
  <c r="E21" i="4"/>
  <c r="F21" i="4"/>
  <c r="K21" i="4" s="1"/>
  <c r="O20" i="8" l="1"/>
  <c r="I23" i="12"/>
  <c r="M21" i="12"/>
  <c r="I22" i="12"/>
  <c r="G22" i="12"/>
  <c r="N21" i="12"/>
  <c r="K23" i="12"/>
  <c r="J22" i="12"/>
  <c r="E22" i="11"/>
  <c r="F22" i="11"/>
  <c r="F22" i="10"/>
  <c r="K22" i="10" s="1"/>
  <c r="E22" i="10"/>
  <c r="F22" i="9"/>
  <c r="E22" i="9"/>
  <c r="L21" i="8"/>
  <c r="H21" i="8"/>
  <c r="L21" i="7"/>
  <c r="O20" i="7"/>
  <c r="H21" i="7"/>
  <c r="F22" i="6"/>
  <c r="K22" i="6" s="1"/>
  <c r="E22" i="6"/>
  <c r="F22" i="5"/>
  <c r="K22" i="5" s="1"/>
  <c r="E22" i="5"/>
  <c r="N20" i="4"/>
  <c r="J21" i="4"/>
  <c r="M20" i="4"/>
  <c r="I21" i="4"/>
  <c r="G21" i="4"/>
  <c r="L22" i="12" l="1"/>
  <c r="O21" i="12"/>
  <c r="H22" i="12"/>
  <c r="N21" i="11"/>
  <c r="K23" i="11"/>
  <c r="J22" i="11"/>
  <c r="M21" i="11"/>
  <c r="I22" i="11"/>
  <c r="G22" i="11"/>
  <c r="M21" i="10"/>
  <c r="I22" i="10"/>
  <c r="G22" i="10"/>
  <c r="N21" i="10"/>
  <c r="J22" i="10"/>
  <c r="M21" i="9"/>
  <c r="I23" i="9"/>
  <c r="I22" i="9"/>
  <c r="G22" i="9"/>
  <c r="N21" i="9"/>
  <c r="K23" i="9"/>
  <c r="J22" i="9"/>
  <c r="F22" i="8"/>
  <c r="E22" i="8"/>
  <c r="E22" i="7"/>
  <c r="F22" i="7"/>
  <c r="K22" i="7" s="1"/>
  <c r="M21" i="6"/>
  <c r="I22" i="6"/>
  <c r="G22" i="6"/>
  <c r="N21" i="6"/>
  <c r="J22" i="6"/>
  <c r="M21" i="5"/>
  <c r="I22" i="5"/>
  <c r="G22" i="5"/>
  <c r="N21" i="5"/>
  <c r="J22" i="5"/>
  <c r="L21" i="4"/>
  <c r="O20" i="4"/>
  <c r="H21" i="4"/>
  <c r="L22" i="9" l="1"/>
  <c r="E23" i="12"/>
  <c r="F23" i="12"/>
  <c r="O21" i="11"/>
  <c r="L22" i="11"/>
  <c r="H22" i="11"/>
  <c r="L22" i="10"/>
  <c r="H22" i="10"/>
  <c r="O21" i="10"/>
  <c r="H22" i="9"/>
  <c r="O21" i="9"/>
  <c r="M21" i="8"/>
  <c r="I22" i="8"/>
  <c r="G22" i="8"/>
  <c r="N21" i="8"/>
  <c r="K23" i="8"/>
  <c r="J22" i="8"/>
  <c r="N21" i="7"/>
  <c r="J22" i="7"/>
  <c r="M21" i="7"/>
  <c r="I22" i="7"/>
  <c r="G22" i="7"/>
  <c r="L22" i="6"/>
  <c r="O21" i="6"/>
  <c r="H22" i="6"/>
  <c r="L22" i="5"/>
  <c r="H22" i="5"/>
  <c r="O21" i="5"/>
  <c r="F22" i="4"/>
  <c r="K22" i="4" s="1"/>
  <c r="E22" i="4"/>
  <c r="N22" i="12" l="1"/>
  <c r="K24" i="12"/>
  <c r="J23" i="12"/>
  <c r="L23" i="12" s="1"/>
  <c r="I24" i="12"/>
  <c r="M22" i="12"/>
  <c r="O22" i="12" s="1"/>
  <c r="G23" i="12"/>
  <c r="F23" i="11"/>
  <c r="E23" i="11"/>
  <c r="E23" i="10"/>
  <c r="F23" i="10"/>
  <c r="K23" i="10" s="1"/>
  <c r="F23" i="9"/>
  <c r="E23" i="9"/>
  <c r="L22" i="8"/>
  <c r="O21" i="8"/>
  <c r="H22" i="8"/>
  <c r="L22" i="7"/>
  <c r="O21" i="7"/>
  <c r="H22" i="7"/>
  <c r="E23" i="6"/>
  <c r="F23" i="6"/>
  <c r="K23" i="6" s="1"/>
  <c r="E23" i="5"/>
  <c r="F23" i="5"/>
  <c r="K23" i="5" s="1"/>
  <c r="M21" i="4"/>
  <c r="I22" i="4"/>
  <c r="G22" i="4"/>
  <c r="N21" i="4"/>
  <c r="J22" i="4"/>
  <c r="H23" i="12" l="1"/>
  <c r="M22" i="11"/>
  <c r="I23" i="11"/>
  <c r="G23" i="11"/>
  <c r="N22" i="11"/>
  <c r="J23" i="11"/>
  <c r="N22" i="10"/>
  <c r="J23" i="10"/>
  <c r="M22" i="10"/>
  <c r="I23" i="10"/>
  <c r="G23" i="10"/>
  <c r="M22" i="9"/>
  <c r="I24" i="9"/>
  <c r="G23" i="9"/>
  <c r="K24" i="9"/>
  <c r="N22" i="9"/>
  <c r="J23" i="9"/>
  <c r="L23" i="9" s="1"/>
  <c r="E23" i="8"/>
  <c r="F23" i="8"/>
  <c r="F23" i="7"/>
  <c r="K23" i="7" s="1"/>
  <c r="E23" i="7"/>
  <c r="N22" i="6"/>
  <c r="J23" i="6"/>
  <c r="M22" i="6"/>
  <c r="I23" i="6"/>
  <c r="G23" i="6"/>
  <c r="N22" i="5"/>
  <c r="J23" i="5"/>
  <c r="M22" i="5"/>
  <c r="I23" i="5"/>
  <c r="G23" i="5"/>
  <c r="L22" i="4"/>
  <c r="H22" i="4"/>
  <c r="O21" i="4"/>
  <c r="E24" i="12" l="1"/>
  <c r="F24" i="12"/>
  <c r="O22" i="11"/>
  <c r="L23" i="11"/>
  <c r="H23" i="11"/>
  <c r="O22" i="10"/>
  <c r="L23" i="10"/>
  <c r="H23" i="10"/>
  <c r="H23" i="9"/>
  <c r="O22" i="9"/>
  <c r="N22" i="8"/>
  <c r="K24" i="8"/>
  <c r="J23" i="8"/>
  <c r="M22" i="8"/>
  <c r="O22" i="8" s="1"/>
  <c r="I23" i="8"/>
  <c r="G23" i="8"/>
  <c r="M22" i="7"/>
  <c r="I23" i="7"/>
  <c r="G23" i="7"/>
  <c r="N22" i="7"/>
  <c r="J23" i="7"/>
  <c r="L23" i="6"/>
  <c r="O22" i="6"/>
  <c r="H23" i="6"/>
  <c r="O22" i="5"/>
  <c r="L23" i="5"/>
  <c r="H23" i="5"/>
  <c r="F23" i="4"/>
  <c r="K23" i="4" s="1"/>
  <c r="E23" i="4"/>
  <c r="I23" i="4" s="1"/>
  <c r="N23" i="12" l="1"/>
  <c r="K25" i="12"/>
  <c r="J24" i="12"/>
  <c r="L24" i="12" s="1"/>
  <c r="M23" i="12"/>
  <c r="O23" i="12" s="1"/>
  <c r="I25" i="12"/>
  <c r="G24" i="12"/>
  <c r="F24" i="11"/>
  <c r="K24" i="11" s="1"/>
  <c r="E24" i="11"/>
  <c r="F24" i="10"/>
  <c r="K24" i="10" s="1"/>
  <c r="E24" i="10"/>
  <c r="E24" i="9"/>
  <c r="F24" i="9"/>
  <c r="L23" i="8"/>
  <c r="H23" i="8"/>
  <c r="L23" i="7"/>
  <c r="O22" i="7"/>
  <c r="H23" i="7"/>
  <c r="F24" i="6"/>
  <c r="K24" i="6" s="1"/>
  <c r="E24" i="6"/>
  <c r="F24" i="5"/>
  <c r="K24" i="5" s="1"/>
  <c r="E24" i="5"/>
  <c r="M22" i="4"/>
  <c r="G23" i="4"/>
  <c r="N22" i="4"/>
  <c r="J23" i="4"/>
  <c r="L23" i="4" s="1"/>
  <c r="H24" i="12" l="1"/>
  <c r="M23" i="11"/>
  <c r="I24" i="11"/>
  <c r="G24" i="11"/>
  <c r="N23" i="11"/>
  <c r="J24" i="11"/>
  <c r="M23" i="10"/>
  <c r="I24" i="10"/>
  <c r="G24" i="10"/>
  <c r="N23" i="10"/>
  <c r="J24" i="10"/>
  <c r="N23" i="9"/>
  <c r="K25" i="9"/>
  <c r="J24" i="9"/>
  <c r="L24" i="9" s="1"/>
  <c r="I25" i="9"/>
  <c r="M23" i="9"/>
  <c r="O23" i="9" s="1"/>
  <c r="G24" i="9"/>
  <c r="F24" i="8"/>
  <c r="E24" i="8"/>
  <c r="E24" i="7"/>
  <c r="F24" i="7"/>
  <c r="K24" i="7" s="1"/>
  <c r="M23" i="6"/>
  <c r="I24" i="6"/>
  <c r="G24" i="6"/>
  <c r="N23" i="6"/>
  <c r="J24" i="6"/>
  <c r="M23" i="5"/>
  <c r="I24" i="5"/>
  <c r="G24" i="5"/>
  <c r="N23" i="5"/>
  <c r="J24" i="5"/>
  <c r="H23" i="4"/>
  <c r="O22" i="4"/>
  <c r="E25" i="12" l="1"/>
  <c r="F25" i="12"/>
  <c r="L24" i="11"/>
  <c r="H24" i="11"/>
  <c r="O23" i="11"/>
  <c r="O23" i="10"/>
  <c r="L24" i="10"/>
  <c r="H24" i="10"/>
  <c r="H24" i="9"/>
  <c r="M23" i="8"/>
  <c r="I24" i="8"/>
  <c r="G24" i="8"/>
  <c r="N23" i="8"/>
  <c r="K25" i="8"/>
  <c r="J24" i="8"/>
  <c r="N23" i="7"/>
  <c r="J24" i="7"/>
  <c r="M23" i="7"/>
  <c r="I24" i="7"/>
  <c r="G24" i="7"/>
  <c r="L24" i="6"/>
  <c r="O23" i="6"/>
  <c r="H24" i="6"/>
  <c r="L24" i="5"/>
  <c r="O23" i="5"/>
  <c r="H24" i="5"/>
  <c r="E24" i="4"/>
  <c r="I24" i="4" s="1"/>
  <c r="F24" i="4"/>
  <c r="K24" i="4" s="1"/>
  <c r="N24" i="12" l="1"/>
  <c r="J25" i="12"/>
  <c r="L25" i="12" s="1"/>
  <c r="M24" i="12"/>
  <c r="I26" i="12"/>
  <c r="G25" i="12"/>
  <c r="F25" i="11"/>
  <c r="K25" i="11" s="1"/>
  <c r="E25" i="11"/>
  <c r="I25" i="11" s="1"/>
  <c r="E25" i="10"/>
  <c r="F25" i="10"/>
  <c r="K25" i="10" s="1"/>
  <c r="E25" i="9"/>
  <c r="F25" i="9"/>
  <c r="L24" i="8"/>
  <c r="H24" i="8"/>
  <c r="O23" i="8"/>
  <c r="L24" i="7"/>
  <c r="H24" i="7"/>
  <c r="O23" i="7"/>
  <c r="E25" i="6"/>
  <c r="F25" i="6"/>
  <c r="K25" i="6" s="1"/>
  <c r="F25" i="5"/>
  <c r="K25" i="5" s="1"/>
  <c r="E25" i="5"/>
  <c r="N23" i="4"/>
  <c r="J24" i="4"/>
  <c r="L24" i="4" s="1"/>
  <c r="M23" i="4"/>
  <c r="G24" i="4"/>
  <c r="O24" i="12" l="1"/>
  <c r="H25" i="12"/>
  <c r="M24" i="11"/>
  <c r="G25" i="11"/>
  <c r="N24" i="11"/>
  <c r="J25" i="11"/>
  <c r="L25" i="11" s="1"/>
  <c r="N24" i="10"/>
  <c r="J25" i="10"/>
  <c r="M24" i="10"/>
  <c r="I25" i="10"/>
  <c r="G25" i="10"/>
  <c r="N24" i="9"/>
  <c r="J26" i="9"/>
  <c r="J25" i="9"/>
  <c r="L25" i="9" s="1"/>
  <c r="I26" i="9"/>
  <c r="M24" i="9"/>
  <c r="O24" i="9" s="1"/>
  <c r="G25" i="9"/>
  <c r="F25" i="8"/>
  <c r="E25" i="8"/>
  <c r="E25" i="7"/>
  <c r="F25" i="7"/>
  <c r="K25" i="7" s="1"/>
  <c r="N24" i="6"/>
  <c r="J25" i="6"/>
  <c r="M24" i="6"/>
  <c r="I25" i="6"/>
  <c r="G25" i="6"/>
  <c r="M24" i="5"/>
  <c r="I25" i="5"/>
  <c r="G25" i="5"/>
  <c r="N24" i="5"/>
  <c r="J25" i="5"/>
  <c r="O23" i="4"/>
  <c r="H24" i="4"/>
  <c r="F26" i="12" l="1"/>
  <c r="J26" i="12" s="1"/>
  <c r="E26" i="12"/>
  <c r="H25" i="11"/>
  <c r="O24" i="11"/>
  <c r="O24" i="10"/>
  <c r="L25" i="10"/>
  <c r="H25" i="10"/>
  <c r="H25" i="9"/>
  <c r="M24" i="8"/>
  <c r="I25" i="8"/>
  <c r="G25" i="8"/>
  <c r="N24" i="8"/>
  <c r="J25" i="8"/>
  <c r="N24" i="7"/>
  <c r="J25" i="7"/>
  <c r="M24" i="7"/>
  <c r="I25" i="7"/>
  <c r="G25" i="7"/>
  <c r="O24" i="6"/>
  <c r="L25" i="6"/>
  <c r="H25" i="6"/>
  <c r="L25" i="5"/>
  <c r="H25" i="5"/>
  <c r="O24" i="5"/>
  <c r="E25" i="4"/>
  <c r="I25" i="4" s="1"/>
  <c r="F25" i="4"/>
  <c r="K25" i="4" s="1"/>
  <c r="I27" i="12" l="1"/>
  <c r="M25" i="12"/>
  <c r="G26" i="12"/>
  <c r="N25" i="12"/>
  <c r="K26" i="12"/>
  <c r="L26" i="12" s="1"/>
  <c r="F26" i="11"/>
  <c r="K26" i="11" s="1"/>
  <c r="E26" i="11"/>
  <c r="I26" i="11" s="1"/>
  <c r="F26" i="10"/>
  <c r="K26" i="10" s="1"/>
  <c r="E26" i="10"/>
  <c r="F26" i="9"/>
  <c r="E26" i="9"/>
  <c r="L25" i="8"/>
  <c r="H25" i="8"/>
  <c r="O24" i="8"/>
  <c r="L25" i="7"/>
  <c r="H25" i="7"/>
  <c r="O24" i="7"/>
  <c r="E26" i="6"/>
  <c r="F26" i="6"/>
  <c r="K26" i="6" s="1"/>
  <c r="E26" i="5"/>
  <c r="F26" i="5"/>
  <c r="K26" i="5" s="1"/>
  <c r="N24" i="4"/>
  <c r="J25" i="4"/>
  <c r="L25" i="4" s="1"/>
  <c r="M24" i="4"/>
  <c r="G25" i="4"/>
  <c r="H26" i="12" l="1"/>
  <c r="O25" i="12"/>
  <c r="N25" i="11"/>
  <c r="J26" i="11"/>
  <c r="L26" i="11" s="1"/>
  <c r="M25" i="11"/>
  <c r="G26" i="11"/>
  <c r="M25" i="10"/>
  <c r="I26" i="10"/>
  <c r="G26" i="10"/>
  <c r="N25" i="10"/>
  <c r="J26" i="10"/>
  <c r="M25" i="9"/>
  <c r="I27" i="9"/>
  <c r="G26" i="9"/>
  <c r="N25" i="9"/>
  <c r="J27" i="9"/>
  <c r="K26" i="9"/>
  <c r="L26" i="9" s="1"/>
  <c r="E26" i="8"/>
  <c r="F26" i="8"/>
  <c r="K26" i="8" s="1"/>
  <c r="F26" i="7"/>
  <c r="K26" i="7" s="1"/>
  <c r="E26" i="7"/>
  <c r="N25" i="6"/>
  <c r="J26" i="6"/>
  <c r="M25" i="6"/>
  <c r="I26" i="6"/>
  <c r="G26" i="6"/>
  <c r="N25" i="5"/>
  <c r="J26" i="5"/>
  <c r="M25" i="5"/>
  <c r="I26" i="5"/>
  <c r="G26" i="5"/>
  <c r="O24" i="4"/>
  <c r="H25" i="4"/>
  <c r="E27" i="12" l="1"/>
  <c r="F27" i="12"/>
  <c r="J27" i="12" s="1"/>
  <c r="O25" i="11"/>
  <c r="H26" i="11"/>
  <c r="L26" i="10"/>
  <c r="H26" i="10"/>
  <c r="O25" i="10"/>
  <c r="H26" i="9"/>
  <c r="O25" i="9"/>
  <c r="N25" i="8"/>
  <c r="J26" i="8"/>
  <c r="M25" i="8"/>
  <c r="I26" i="8"/>
  <c r="G26" i="8"/>
  <c r="M25" i="7"/>
  <c r="I26" i="7"/>
  <c r="G26" i="7"/>
  <c r="N25" i="7"/>
  <c r="J26" i="7"/>
  <c r="O25" i="6"/>
  <c r="L26" i="6"/>
  <c r="H26" i="6"/>
  <c r="L26" i="5"/>
  <c r="O25" i="5"/>
  <c r="H26" i="5"/>
  <c r="E26" i="4"/>
  <c r="I26" i="4" s="1"/>
  <c r="F26" i="4"/>
  <c r="J26" i="4" s="1"/>
  <c r="N26" i="12" l="1"/>
  <c r="K27" i="12"/>
  <c r="L27" i="12" s="1"/>
  <c r="I28" i="12"/>
  <c r="M26" i="12"/>
  <c r="G27" i="12"/>
  <c r="F27" i="11"/>
  <c r="K27" i="11" s="1"/>
  <c r="E27" i="11"/>
  <c r="I27" i="11" s="1"/>
  <c r="E27" i="10"/>
  <c r="F27" i="10"/>
  <c r="K27" i="10" s="1"/>
  <c r="E27" i="9"/>
  <c r="F27" i="9"/>
  <c r="L26" i="8"/>
  <c r="O25" i="8"/>
  <c r="H26" i="8"/>
  <c r="L26" i="7"/>
  <c r="O25" i="7"/>
  <c r="H26" i="7"/>
  <c r="E27" i="6"/>
  <c r="F27" i="6"/>
  <c r="K27" i="6" s="1"/>
  <c r="F27" i="5"/>
  <c r="K27" i="5" s="1"/>
  <c r="E27" i="5"/>
  <c r="N25" i="4"/>
  <c r="K26" i="4"/>
  <c r="L26" i="4" s="1"/>
  <c r="M25" i="4"/>
  <c r="G26" i="4"/>
  <c r="O26" i="12" l="1"/>
  <c r="H27" i="12"/>
  <c r="M26" i="11"/>
  <c r="G27" i="11"/>
  <c r="N26" i="11"/>
  <c r="J27" i="11"/>
  <c r="L27" i="11" s="1"/>
  <c r="N26" i="10"/>
  <c r="J27" i="10"/>
  <c r="M26" i="10"/>
  <c r="I27" i="10"/>
  <c r="G27" i="10"/>
  <c r="J28" i="9"/>
  <c r="N26" i="9"/>
  <c r="K27" i="9"/>
  <c r="L27" i="9" s="1"/>
  <c r="M26" i="9"/>
  <c r="I28" i="9"/>
  <c r="G27" i="9"/>
  <c r="F27" i="8"/>
  <c r="K27" i="8" s="1"/>
  <c r="E27" i="8"/>
  <c r="E27" i="7"/>
  <c r="F27" i="7"/>
  <c r="K27" i="7" s="1"/>
  <c r="N26" i="6"/>
  <c r="J27" i="6"/>
  <c r="M26" i="6"/>
  <c r="I27" i="6"/>
  <c r="G27" i="6"/>
  <c r="M26" i="5"/>
  <c r="I27" i="5"/>
  <c r="G27" i="5"/>
  <c r="N26" i="5"/>
  <c r="J27" i="5"/>
  <c r="O25" i="4"/>
  <c r="H26" i="4"/>
  <c r="F28" i="12" l="1"/>
  <c r="J28" i="12" s="1"/>
  <c r="E28" i="12"/>
  <c r="O26" i="11"/>
  <c r="H27" i="11"/>
  <c r="O26" i="10"/>
  <c r="L27" i="10"/>
  <c r="H27" i="10"/>
  <c r="O26" i="9"/>
  <c r="H27" i="9"/>
  <c r="M26" i="8"/>
  <c r="I27" i="8"/>
  <c r="G27" i="8"/>
  <c r="N26" i="8"/>
  <c r="J27" i="8"/>
  <c r="N26" i="7"/>
  <c r="J27" i="7"/>
  <c r="M26" i="7"/>
  <c r="I27" i="7"/>
  <c r="G27" i="7"/>
  <c r="L27" i="6"/>
  <c r="O26" i="6"/>
  <c r="H27" i="6"/>
  <c r="L27" i="5"/>
  <c r="O26" i="5"/>
  <c r="H27" i="5"/>
  <c r="E27" i="4"/>
  <c r="I27" i="4" s="1"/>
  <c r="F27" i="4"/>
  <c r="J27" i="4" s="1"/>
  <c r="M27" i="12" l="1"/>
  <c r="I29" i="12"/>
  <c r="G28" i="12"/>
  <c r="N27" i="12"/>
  <c r="K28" i="12"/>
  <c r="L28" i="12" s="1"/>
  <c r="E28" i="11"/>
  <c r="I28" i="11" s="1"/>
  <c r="F28" i="11"/>
  <c r="K28" i="11" s="1"/>
  <c r="F28" i="10"/>
  <c r="K28" i="10" s="1"/>
  <c r="E28" i="10"/>
  <c r="F28" i="9"/>
  <c r="E28" i="9"/>
  <c r="L27" i="8"/>
  <c r="O26" i="8"/>
  <c r="H27" i="8"/>
  <c r="O26" i="7"/>
  <c r="L27" i="7"/>
  <c r="H27" i="7"/>
  <c r="F28" i="6"/>
  <c r="K28" i="6" s="1"/>
  <c r="E28" i="6"/>
  <c r="E28" i="5"/>
  <c r="F28" i="5"/>
  <c r="K28" i="5" s="1"/>
  <c r="N26" i="4"/>
  <c r="K27" i="4"/>
  <c r="L27" i="4" s="1"/>
  <c r="M26" i="4"/>
  <c r="G27" i="4"/>
  <c r="H28" i="12" l="1"/>
  <c r="O27" i="12"/>
  <c r="N27" i="11"/>
  <c r="J28" i="11"/>
  <c r="L28" i="11" s="1"/>
  <c r="M27" i="11"/>
  <c r="G28" i="11"/>
  <c r="M27" i="10"/>
  <c r="I28" i="10"/>
  <c r="G28" i="10"/>
  <c r="N27" i="10"/>
  <c r="J28" i="10"/>
  <c r="I29" i="9"/>
  <c r="M27" i="9"/>
  <c r="G28" i="9"/>
  <c r="J29" i="9"/>
  <c r="N27" i="9"/>
  <c r="K28" i="9"/>
  <c r="L28" i="9" s="1"/>
  <c r="F28" i="8"/>
  <c r="K28" i="8" s="1"/>
  <c r="E28" i="8"/>
  <c r="F28" i="7"/>
  <c r="K28" i="7" s="1"/>
  <c r="E28" i="7"/>
  <c r="M27" i="6"/>
  <c r="I28" i="6"/>
  <c r="G28" i="6"/>
  <c r="N27" i="6"/>
  <c r="J28" i="6"/>
  <c r="N27" i="5"/>
  <c r="J28" i="5"/>
  <c r="M27" i="5"/>
  <c r="I28" i="5"/>
  <c r="G28" i="5"/>
  <c r="O26" i="4"/>
  <c r="H27" i="4"/>
  <c r="F29" i="12" l="1"/>
  <c r="J29" i="12" s="1"/>
  <c r="E29" i="12"/>
  <c r="H28" i="11"/>
  <c r="O27" i="11"/>
  <c r="L28" i="10"/>
  <c r="O27" i="10"/>
  <c r="H28" i="10"/>
  <c r="H28" i="9"/>
  <c r="O27" i="9"/>
  <c r="M27" i="8"/>
  <c r="I28" i="8"/>
  <c r="G28" i="8"/>
  <c r="N27" i="8"/>
  <c r="J28" i="8"/>
  <c r="M27" i="7"/>
  <c r="I28" i="7"/>
  <c r="G28" i="7"/>
  <c r="N27" i="7"/>
  <c r="J28" i="7"/>
  <c r="L28" i="6"/>
  <c r="O27" i="6"/>
  <c r="H28" i="6"/>
  <c r="L28" i="5"/>
  <c r="O27" i="5"/>
  <c r="H28" i="5"/>
  <c r="F28" i="4"/>
  <c r="J28" i="4" s="1"/>
  <c r="E28" i="4"/>
  <c r="I28" i="4" s="1"/>
  <c r="M28" i="12" l="1"/>
  <c r="I30" i="12"/>
  <c r="G29" i="12"/>
  <c r="N28" i="12"/>
  <c r="K29" i="12"/>
  <c r="L29" i="12" s="1"/>
  <c r="F29" i="11"/>
  <c r="K29" i="11" s="1"/>
  <c r="E29" i="11"/>
  <c r="I29" i="11" s="1"/>
  <c r="E29" i="10"/>
  <c r="F29" i="10"/>
  <c r="K29" i="10" s="1"/>
  <c r="E29" i="9"/>
  <c r="F29" i="9"/>
  <c r="L28" i="8"/>
  <c r="H28" i="8"/>
  <c r="O27" i="8"/>
  <c r="L28" i="7"/>
  <c r="H28" i="7"/>
  <c r="O27" i="7"/>
  <c r="E29" i="6"/>
  <c r="F29" i="6"/>
  <c r="K29" i="6" s="1"/>
  <c r="E29" i="5"/>
  <c r="F29" i="5"/>
  <c r="K29" i="5" s="1"/>
  <c r="M27" i="4"/>
  <c r="G28" i="4"/>
  <c r="N27" i="4"/>
  <c r="K28" i="4"/>
  <c r="L28" i="4" s="1"/>
  <c r="H29" i="12" l="1"/>
  <c r="O28" i="12"/>
  <c r="M28" i="11"/>
  <c r="G29" i="11"/>
  <c r="N28" i="11"/>
  <c r="J29" i="11"/>
  <c r="L29" i="11" s="1"/>
  <c r="N28" i="10"/>
  <c r="J29" i="10"/>
  <c r="M28" i="10"/>
  <c r="I29" i="10"/>
  <c r="G29" i="10"/>
  <c r="N28" i="9"/>
  <c r="J30" i="9"/>
  <c r="K29" i="9"/>
  <c r="L29" i="9" s="1"/>
  <c r="I30" i="9"/>
  <c r="M28" i="9"/>
  <c r="O28" i="9" s="1"/>
  <c r="G29" i="9"/>
  <c r="F29" i="8"/>
  <c r="K29" i="8" s="1"/>
  <c r="E29" i="8"/>
  <c r="E29" i="7"/>
  <c r="F29" i="7"/>
  <c r="K29" i="7" s="1"/>
  <c r="N28" i="6"/>
  <c r="J29" i="6"/>
  <c r="M28" i="6"/>
  <c r="I29" i="6"/>
  <c r="G29" i="6"/>
  <c r="N28" i="5"/>
  <c r="J29" i="5"/>
  <c r="M28" i="5"/>
  <c r="I29" i="5"/>
  <c r="G29" i="5"/>
  <c r="H28" i="4"/>
  <c r="O27" i="4"/>
  <c r="E30" i="12" l="1"/>
  <c r="F30" i="12"/>
  <c r="J30" i="12" s="1"/>
  <c r="O28" i="11"/>
  <c r="H29" i="11"/>
  <c r="O28" i="10"/>
  <c r="L29" i="10"/>
  <c r="H29" i="10"/>
  <c r="H29" i="9"/>
  <c r="M28" i="8"/>
  <c r="I29" i="8"/>
  <c r="G29" i="8"/>
  <c r="N28" i="8"/>
  <c r="J29" i="8"/>
  <c r="M28" i="7"/>
  <c r="I29" i="7"/>
  <c r="G29" i="7"/>
  <c r="N28" i="7"/>
  <c r="J29" i="7"/>
  <c r="O28" i="6"/>
  <c r="L29" i="6"/>
  <c r="H29" i="6"/>
  <c r="O28" i="5"/>
  <c r="L29" i="5"/>
  <c r="H29" i="5"/>
  <c r="F29" i="4"/>
  <c r="J29" i="4" s="1"/>
  <c r="E29" i="4"/>
  <c r="I29" i="4" s="1"/>
  <c r="N29" i="12" l="1"/>
  <c r="K30" i="12"/>
  <c r="L30" i="12" s="1"/>
  <c r="I31" i="12"/>
  <c r="M29" i="12"/>
  <c r="G30" i="12"/>
  <c r="E30" i="11"/>
  <c r="I30" i="11" s="1"/>
  <c r="F30" i="11"/>
  <c r="K30" i="11" s="1"/>
  <c r="E30" i="10"/>
  <c r="F30" i="10"/>
  <c r="K30" i="10" s="1"/>
  <c r="E30" i="9"/>
  <c r="F30" i="9"/>
  <c r="L29" i="8"/>
  <c r="H29" i="8"/>
  <c r="O28" i="8"/>
  <c r="L29" i="7"/>
  <c r="O28" i="7"/>
  <c r="H29" i="7"/>
  <c r="E30" i="6"/>
  <c r="F30" i="6"/>
  <c r="K30" i="6" s="1"/>
  <c r="F30" i="5"/>
  <c r="K30" i="5" s="1"/>
  <c r="E30" i="5"/>
  <c r="M28" i="4"/>
  <c r="G29" i="4"/>
  <c r="N28" i="4"/>
  <c r="K29" i="4"/>
  <c r="L29" i="4" s="1"/>
  <c r="O29" i="12" l="1"/>
  <c r="H30" i="12"/>
  <c r="N29" i="11"/>
  <c r="J30" i="11"/>
  <c r="L30" i="11" s="1"/>
  <c r="M29" i="11"/>
  <c r="G30" i="11"/>
  <c r="N29" i="10"/>
  <c r="J30" i="10"/>
  <c r="M29" i="10"/>
  <c r="I30" i="10"/>
  <c r="G30" i="10"/>
  <c r="N29" i="9"/>
  <c r="J31" i="9"/>
  <c r="K30" i="9"/>
  <c r="L30" i="9" s="1"/>
  <c r="M29" i="9"/>
  <c r="I31" i="9"/>
  <c r="G30" i="9"/>
  <c r="F30" i="8"/>
  <c r="K30" i="8" s="1"/>
  <c r="E30" i="8"/>
  <c r="E30" i="7"/>
  <c r="F30" i="7"/>
  <c r="K30" i="7" s="1"/>
  <c r="N29" i="6"/>
  <c r="J30" i="6"/>
  <c r="M29" i="6"/>
  <c r="I30" i="6"/>
  <c r="G30" i="6"/>
  <c r="M29" i="5"/>
  <c r="I30" i="5"/>
  <c r="G30" i="5"/>
  <c r="N29" i="5"/>
  <c r="J30" i="5"/>
  <c r="H29" i="4"/>
  <c r="O28" i="4"/>
  <c r="O29" i="9" l="1"/>
  <c r="F31" i="12"/>
  <c r="J31" i="12" s="1"/>
  <c r="E31" i="12"/>
  <c r="O29" i="11"/>
  <c r="H30" i="11"/>
  <c r="L30" i="10"/>
  <c r="H30" i="10"/>
  <c r="O29" i="10"/>
  <c r="H30" i="9"/>
  <c r="N29" i="8"/>
  <c r="J30" i="8"/>
  <c r="M29" i="8"/>
  <c r="I30" i="8"/>
  <c r="G30" i="8"/>
  <c r="N29" i="7"/>
  <c r="J30" i="7"/>
  <c r="M29" i="7"/>
  <c r="I30" i="7"/>
  <c r="G30" i="7"/>
  <c r="O29" i="6"/>
  <c r="L30" i="6"/>
  <c r="H30" i="6"/>
  <c r="L30" i="5"/>
  <c r="H30" i="5"/>
  <c r="O29" i="5"/>
  <c r="E30" i="4"/>
  <c r="I30" i="4" s="1"/>
  <c r="F30" i="4"/>
  <c r="J30" i="4" s="1"/>
  <c r="I32" i="12" l="1"/>
  <c r="M30" i="12"/>
  <c r="G31" i="12"/>
  <c r="N30" i="12"/>
  <c r="K31" i="12"/>
  <c r="L31" i="12" s="1"/>
  <c r="F31" i="11"/>
  <c r="K31" i="11" s="1"/>
  <c r="E31" i="11"/>
  <c r="I31" i="11" s="1"/>
  <c r="E31" i="10"/>
  <c r="F31" i="10"/>
  <c r="K31" i="10" s="1"/>
  <c r="F31" i="9"/>
  <c r="E31" i="9"/>
  <c r="L30" i="8"/>
  <c r="O29" i="8"/>
  <c r="H30" i="8"/>
  <c r="O29" i="7"/>
  <c r="L30" i="7"/>
  <c r="H30" i="7"/>
  <c r="F31" i="6"/>
  <c r="K31" i="6" s="1"/>
  <c r="E31" i="6"/>
  <c r="E31" i="5"/>
  <c r="F31" i="5"/>
  <c r="K31" i="5" s="1"/>
  <c r="N29" i="4"/>
  <c r="K30" i="4"/>
  <c r="L30" i="4" s="1"/>
  <c r="M29" i="4"/>
  <c r="G30" i="4"/>
  <c r="O30" i="12" l="1"/>
  <c r="H31" i="12"/>
  <c r="M30" i="11"/>
  <c r="G31" i="11"/>
  <c r="N30" i="11"/>
  <c r="J31" i="11"/>
  <c r="L31" i="11" s="1"/>
  <c r="N30" i="10"/>
  <c r="J31" i="10"/>
  <c r="M30" i="10"/>
  <c r="I31" i="10"/>
  <c r="G31" i="10"/>
  <c r="M30" i="9"/>
  <c r="I32" i="9"/>
  <c r="G31" i="9"/>
  <c r="J32" i="9"/>
  <c r="N30" i="9"/>
  <c r="K31" i="9"/>
  <c r="L31" i="9" s="1"/>
  <c r="F31" i="8"/>
  <c r="K31" i="8" s="1"/>
  <c r="E31" i="8"/>
  <c r="F31" i="7"/>
  <c r="K31" i="7" s="1"/>
  <c r="E31" i="7"/>
  <c r="M30" i="6"/>
  <c r="I31" i="6"/>
  <c r="G31" i="6"/>
  <c r="N30" i="6"/>
  <c r="J31" i="6"/>
  <c r="N30" i="5"/>
  <c r="J31" i="5"/>
  <c r="M30" i="5"/>
  <c r="I31" i="5"/>
  <c r="G31" i="5"/>
  <c r="O29" i="4"/>
  <c r="H30" i="4"/>
  <c r="E32" i="12" l="1"/>
  <c r="F32" i="12"/>
  <c r="J32" i="12" s="1"/>
  <c r="H31" i="11"/>
  <c r="O30" i="11"/>
  <c r="O30" i="10"/>
  <c r="L31" i="10"/>
  <c r="H31" i="10"/>
  <c r="H31" i="9"/>
  <c r="O30" i="9"/>
  <c r="N30" i="8"/>
  <c r="J31" i="8"/>
  <c r="M30" i="8"/>
  <c r="I31" i="8"/>
  <c r="G31" i="8"/>
  <c r="M30" i="7"/>
  <c r="I31" i="7"/>
  <c r="G31" i="7"/>
  <c r="N30" i="7"/>
  <c r="J31" i="7"/>
  <c r="L31" i="6"/>
  <c r="O30" i="6"/>
  <c r="H31" i="6"/>
  <c r="O30" i="5"/>
  <c r="L31" i="5"/>
  <c r="H31" i="5"/>
  <c r="F31" i="4"/>
  <c r="J31" i="4" s="1"/>
  <c r="E31" i="4"/>
  <c r="I31" i="4" s="1"/>
  <c r="M31" i="12" l="1"/>
  <c r="G32" i="12"/>
  <c r="K33" i="12"/>
  <c r="N31" i="12"/>
  <c r="K32" i="12"/>
  <c r="L32" i="12" s="1"/>
  <c r="E32" i="11"/>
  <c r="I32" i="11" s="1"/>
  <c r="F32" i="11"/>
  <c r="K32" i="11" s="1"/>
  <c r="F32" i="10"/>
  <c r="K32" i="10" s="1"/>
  <c r="E32" i="10"/>
  <c r="F32" i="9"/>
  <c r="E32" i="9"/>
  <c r="L31" i="8"/>
  <c r="O30" i="8"/>
  <c r="H31" i="8"/>
  <c r="L31" i="7"/>
  <c r="O30" i="7"/>
  <c r="H31" i="7"/>
  <c r="E32" i="6"/>
  <c r="F32" i="6"/>
  <c r="K32" i="6" s="1"/>
  <c r="F32" i="5"/>
  <c r="K32" i="5" s="1"/>
  <c r="E32" i="5"/>
  <c r="M30" i="4"/>
  <c r="G31" i="4"/>
  <c r="N30" i="4"/>
  <c r="K31" i="4"/>
  <c r="L31" i="4" s="1"/>
  <c r="O31" i="12" l="1"/>
  <c r="H32" i="12"/>
  <c r="N31" i="11"/>
  <c r="J32" i="11"/>
  <c r="L32" i="11" s="1"/>
  <c r="M31" i="11"/>
  <c r="G32" i="11"/>
  <c r="M31" i="10"/>
  <c r="I32" i="10"/>
  <c r="G32" i="10"/>
  <c r="N31" i="10"/>
  <c r="J32" i="10"/>
  <c r="M31" i="9"/>
  <c r="G32" i="9"/>
  <c r="N31" i="9"/>
  <c r="K33" i="9"/>
  <c r="K32" i="9"/>
  <c r="L32" i="9" s="1"/>
  <c r="E32" i="8"/>
  <c r="F32" i="8"/>
  <c r="K32" i="8" s="1"/>
  <c r="E32" i="7"/>
  <c r="F32" i="7"/>
  <c r="K32" i="7" s="1"/>
  <c r="M31" i="6"/>
  <c r="I32" i="6"/>
  <c r="G32" i="6"/>
  <c r="N31" i="6"/>
  <c r="J32" i="6"/>
  <c r="M31" i="5"/>
  <c r="I32" i="5"/>
  <c r="G32" i="5"/>
  <c r="N31" i="5"/>
  <c r="J32" i="5"/>
  <c r="H31" i="4"/>
  <c r="O30" i="4"/>
  <c r="F33" i="12" l="1"/>
  <c r="E33" i="12"/>
  <c r="O31" i="11"/>
  <c r="H32" i="11"/>
  <c r="L32" i="10"/>
  <c r="O31" i="10"/>
  <c r="H32" i="10"/>
  <c r="H32" i="9"/>
  <c r="O31" i="9"/>
  <c r="M31" i="8"/>
  <c r="I32" i="8"/>
  <c r="G32" i="8"/>
  <c r="N31" i="8"/>
  <c r="K33" i="8"/>
  <c r="J32" i="8"/>
  <c r="N31" i="7"/>
  <c r="J32" i="7"/>
  <c r="M31" i="7"/>
  <c r="I32" i="7"/>
  <c r="G32" i="7"/>
  <c r="L32" i="6"/>
  <c r="O31" i="6"/>
  <c r="H32" i="6"/>
  <c r="O31" i="5"/>
  <c r="H32" i="5"/>
  <c r="L32" i="5"/>
  <c r="E32" i="4"/>
  <c r="I32" i="4" s="1"/>
  <c r="F32" i="4"/>
  <c r="J32" i="4" s="1"/>
  <c r="N32" i="12" l="1"/>
  <c r="K34" i="12"/>
  <c r="J33" i="12"/>
  <c r="M32" i="12"/>
  <c r="I33" i="12"/>
  <c r="G33" i="12"/>
  <c r="F33" i="11"/>
  <c r="K33" i="11" s="1"/>
  <c r="E33" i="11"/>
  <c r="I33" i="11" s="1"/>
  <c r="F33" i="10"/>
  <c r="K33" i="10" s="1"/>
  <c r="E33" i="10"/>
  <c r="E33" i="9"/>
  <c r="F33" i="9"/>
  <c r="O31" i="8"/>
  <c r="H32" i="8"/>
  <c r="L32" i="8"/>
  <c r="L32" i="7"/>
  <c r="O31" i="7"/>
  <c r="H32" i="7"/>
  <c r="E33" i="6"/>
  <c r="F33" i="6"/>
  <c r="K33" i="6" s="1"/>
  <c r="E33" i="5"/>
  <c r="F33" i="5"/>
  <c r="K33" i="5" s="1"/>
  <c r="N31" i="4"/>
  <c r="K32" i="4"/>
  <c r="L32" i="4" s="1"/>
  <c r="M31" i="4"/>
  <c r="G32" i="4"/>
  <c r="L33" i="12" l="1"/>
  <c r="O32" i="12"/>
  <c r="H33" i="12"/>
  <c r="N32" i="11"/>
  <c r="J33" i="11"/>
  <c r="L33" i="11" s="1"/>
  <c r="M32" i="11"/>
  <c r="G33" i="11"/>
  <c r="M32" i="10"/>
  <c r="I33" i="10"/>
  <c r="G33" i="10"/>
  <c r="N32" i="10"/>
  <c r="J33" i="10"/>
  <c r="N32" i="9"/>
  <c r="K34" i="9"/>
  <c r="J33" i="9"/>
  <c r="M32" i="9"/>
  <c r="I33" i="9"/>
  <c r="L33" i="9" s="1"/>
  <c r="G33" i="9"/>
  <c r="E33" i="8"/>
  <c r="F33" i="8"/>
  <c r="F33" i="7"/>
  <c r="K33" i="7" s="1"/>
  <c r="E33" i="7"/>
  <c r="N32" i="6"/>
  <c r="J33" i="6"/>
  <c r="M32" i="6"/>
  <c r="I33" i="6"/>
  <c r="G33" i="6"/>
  <c r="M32" i="5"/>
  <c r="I33" i="5"/>
  <c r="G33" i="5"/>
  <c r="N32" i="5"/>
  <c r="J33" i="5"/>
  <c r="O31" i="4"/>
  <c r="H32" i="4"/>
  <c r="O32" i="9" l="1"/>
  <c r="F34" i="12"/>
  <c r="E34" i="12"/>
  <c r="O32" i="11"/>
  <c r="H33" i="11"/>
  <c r="L33" i="10"/>
  <c r="O32" i="10"/>
  <c r="H33" i="10"/>
  <c r="H33" i="9"/>
  <c r="M32" i="8"/>
  <c r="I33" i="8"/>
  <c r="G33" i="8"/>
  <c r="K34" i="8"/>
  <c r="N32" i="8"/>
  <c r="J33" i="8"/>
  <c r="N32" i="7"/>
  <c r="J33" i="7"/>
  <c r="M32" i="7"/>
  <c r="I33" i="7"/>
  <c r="G33" i="7"/>
  <c r="O32" i="6"/>
  <c r="L33" i="6"/>
  <c r="H33" i="6"/>
  <c r="O32" i="5"/>
  <c r="H33" i="5"/>
  <c r="L33" i="5"/>
  <c r="F33" i="4"/>
  <c r="K33" i="4" s="1"/>
  <c r="E33" i="4"/>
  <c r="N33" i="12" l="1"/>
  <c r="K35" i="12"/>
  <c r="J34" i="12"/>
  <c r="I35" i="12"/>
  <c r="M33" i="12"/>
  <c r="I34" i="12"/>
  <c r="G34" i="12"/>
  <c r="F34" i="11"/>
  <c r="K34" i="11" s="1"/>
  <c r="E34" i="11"/>
  <c r="I34" i="11" s="1"/>
  <c r="E34" i="10"/>
  <c r="F34" i="10"/>
  <c r="K34" i="10" s="1"/>
  <c r="E34" i="9"/>
  <c r="F34" i="9"/>
  <c r="H33" i="8"/>
  <c r="L33" i="8"/>
  <c r="O32" i="8"/>
  <c r="O32" i="7"/>
  <c r="L33" i="7"/>
  <c r="H33" i="7"/>
  <c r="E34" i="6"/>
  <c r="F34" i="6"/>
  <c r="K34" i="6" s="1"/>
  <c r="E34" i="5"/>
  <c r="F34" i="5"/>
  <c r="K34" i="5" s="1"/>
  <c r="M32" i="4"/>
  <c r="I33" i="4"/>
  <c r="G33" i="4"/>
  <c r="N32" i="4"/>
  <c r="J33" i="4"/>
  <c r="L34" i="12" l="1"/>
  <c r="O33" i="12"/>
  <c r="H34" i="12"/>
  <c r="M33" i="11"/>
  <c r="G34" i="11"/>
  <c r="N33" i="11"/>
  <c r="J34" i="11"/>
  <c r="L34" i="11" s="1"/>
  <c r="N33" i="10"/>
  <c r="J34" i="10"/>
  <c r="M33" i="10"/>
  <c r="I34" i="10"/>
  <c r="G34" i="10"/>
  <c r="N33" i="9"/>
  <c r="K35" i="9"/>
  <c r="J34" i="9"/>
  <c r="M33" i="9"/>
  <c r="O33" i="9" s="1"/>
  <c r="I35" i="9"/>
  <c r="I34" i="9"/>
  <c r="L34" i="9" s="1"/>
  <c r="G34" i="9"/>
  <c r="E34" i="8"/>
  <c r="F34" i="8"/>
  <c r="F34" i="7"/>
  <c r="K34" i="7" s="1"/>
  <c r="E34" i="7"/>
  <c r="N33" i="6"/>
  <c r="J34" i="6"/>
  <c r="M33" i="6"/>
  <c r="I34" i="6"/>
  <c r="G34" i="6"/>
  <c r="M33" i="5"/>
  <c r="I34" i="5"/>
  <c r="G34" i="5"/>
  <c r="N33" i="5"/>
  <c r="J34" i="5"/>
  <c r="L33" i="4"/>
  <c r="O32" i="4"/>
  <c r="H33" i="4"/>
  <c r="E35" i="12" l="1"/>
  <c r="F35" i="12"/>
  <c r="H34" i="11"/>
  <c r="O33" i="11"/>
  <c r="L34" i="10"/>
  <c r="H34" i="10"/>
  <c r="O33" i="10"/>
  <c r="H34" i="9"/>
  <c r="M33" i="8"/>
  <c r="I34" i="8"/>
  <c r="G34" i="8"/>
  <c r="N33" i="8"/>
  <c r="K35" i="8"/>
  <c r="J34" i="8"/>
  <c r="M33" i="7"/>
  <c r="I34" i="7"/>
  <c r="G34" i="7"/>
  <c r="N33" i="7"/>
  <c r="J34" i="7"/>
  <c r="O33" i="6"/>
  <c r="L34" i="6"/>
  <c r="H34" i="6"/>
  <c r="L34" i="5"/>
  <c r="O33" i="5"/>
  <c r="H34" i="5"/>
  <c r="E34" i="4"/>
  <c r="F34" i="4"/>
  <c r="K34" i="4" s="1"/>
  <c r="M34" i="12" l="1"/>
  <c r="I36" i="12"/>
  <c r="G35" i="12"/>
  <c r="N34" i="12"/>
  <c r="K36" i="12"/>
  <c r="J35" i="12"/>
  <c r="L35" i="12" s="1"/>
  <c r="E35" i="11"/>
  <c r="I35" i="11" s="1"/>
  <c r="F35" i="11"/>
  <c r="K35" i="11" s="1"/>
  <c r="F35" i="10"/>
  <c r="K35" i="10" s="1"/>
  <c r="E35" i="10"/>
  <c r="E35" i="9"/>
  <c r="F35" i="9"/>
  <c r="O33" i="8"/>
  <c r="H34" i="8"/>
  <c r="L34" i="8"/>
  <c r="L34" i="7"/>
  <c r="O33" i="7"/>
  <c r="H34" i="7"/>
  <c r="F35" i="6"/>
  <c r="K35" i="6" s="1"/>
  <c r="E35" i="6"/>
  <c r="F35" i="5"/>
  <c r="K35" i="5" s="1"/>
  <c r="E35" i="5"/>
  <c r="N33" i="4"/>
  <c r="J34" i="4"/>
  <c r="M33" i="4"/>
  <c r="I34" i="4"/>
  <c r="G34" i="4"/>
  <c r="O34" i="12" l="1"/>
  <c r="H35" i="12"/>
  <c r="N34" i="11"/>
  <c r="J35" i="11"/>
  <c r="L35" i="11" s="1"/>
  <c r="M34" i="11"/>
  <c r="G35" i="11"/>
  <c r="M34" i="10"/>
  <c r="I35" i="10"/>
  <c r="G35" i="10"/>
  <c r="N34" i="10"/>
  <c r="J35" i="10"/>
  <c r="K36" i="9"/>
  <c r="N34" i="9"/>
  <c r="J35" i="9"/>
  <c r="L35" i="9" s="1"/>
  <c r="M34" i="9"/>
  <c r="I36" i="9"/>
  <c r="G35" i="9"/>
  <c r="E35" i="8"/>
  <c r="F35" i="8"/>
  <c r="E35" i="7"/>
  <c r="F35" i="7"/>
  <c r="K35" i="7" s="1"/>
  <c r="N34" i="6"/>
  <c r="J35" i="6"/>
  <c r="M34" i="6"/>
  <c r="I35" i="6"/>
  <c r="G35" i="6"/>
  <c r="N34" i="5"/>
  <c r="J35" i="5"/>
  <c r="M34" i="5"/>
  <c r="I35" i="5"/>
  <c r="G35" i="5"/>
  <c r="O33" i="4"/>
  <c r="L34" i="4"/>
  <c r="H34" i="4"/>
  <c r="E36" i="12" l="1"/>
  <c r="F36" i="12"/>
  <c r="O34" i="11"/>
  <c r="H35" i="11"/>
  <c r="L35" i="10"/>
  <c r="O34" i="10"/>
  <c r="H35" i="10"/>
  <c r="O34" i="9"/>
  <c r="H35" i="9"/>
  <c r="M34" i="8"/>
  <c r="I35" i="8"/>
  <c r="G35" i="8"/>
  <c r="N34" i="8"/>
  <c r="K36" i="8"/>
  <c r="J35" i="8"/>
  <c r="N34" i="7"/>
  <c r="J35" i="7"/>
  <c r="M34" i="7"/>
  <c r="I35" i="7"/>
  <c r="G35" i="7"/>
  <c r="L35" i="6"/>
  <c r="O34" i="6"/>
  <c r="H35" i="6"/>
  <c r="O34" i="5"/>
  <c r="L35" i="5"/>
  <c r="H35" i="5"/>
  <c r="E35" i="4"/>
  <c r="I35" i="4" s="1"/>
  <c r="F35" i="4"/>
  <c r="K35" i="4" s="1"/>
  <c r="M35" i="12" l="1"/>
  <c r="I37" i="12"/>
  <c r="G36" i="12"/>
  <c r="K37" i="12"/>
  <c r="N35" i="12"/>
  <c r="J36" i="12"/>
  <c r="L36" i="12" s="1"/>
  <c r="F36" i="11"/>
  <c r="K36" i="11" s="1"/>
  <c r="E36" i="11"/>
  <c r="I36" i="11" s="1"/>
  <c r="E36" i="10"/>
  <c r="F36" i="10"/>
  <c r="K36" i="10" s="1"/>
  <c r="E36" i="9"/>
  <c r="F36" i="9"/>
  <c r="O34" i="8"/>
  <c r="H35" i="8"/>
  <c r="L35" i="8"/>
  <c r="L35" i="7"/>
  <c r="O34" i="7"/>
  <c r="H35" i="7"/>
  <c r="F36" i="6"/>
  <c r="K36" i="6" s="1"/>
  <c r="E36" i="6"/>
  <c r="F36" i="5"/>
  <c r="K36" i="5" s="1"/>
  <c r="E36" i="5"/>
  <c r="N34" i="4"/>
  <c r="J35" i="4"/>
  <c r="L35" i="4" s="1"/>
  <c r="M34" i="4"/>
  <c r="G35" i="4"/>
  <c r="O35" i="12" l="1"/>
  <c r="H36" i="12"/>
  <c r="M35" i="11"/>
  <c r="G36" i="11"/>
  <c r="N35" i="11"/>
  <c r="J36" i="11"/>
  <c r="L36" i="11" s="1"/>
  <c r="N35" i="10"/>
  <c r="J36" i="10"/>
  <c r="M35" i="10"/>
  <c r="I36" i="10"/>
  <c r="G36" i="10"/>
  <c r="N35" i="9"/>
  <c r="K37" i="9"/>
  <c r="J36" i="9"/>
  <c r="L36" i="9" s="1"/>
  <c r="I37" i="9"/>
  <c r="M35" i="9"/>
  <c r="O35" i="9" s="1"/>
  <c r="G36" i="9"/>
  <c r="E36" i="8"/>
  <c r="F36" i="8"/>
  <c r="F36" i="7"/>
  <c r="K36" i="7" s="1"/>
  <c r="E36" i="7"/>
  <c r="M35" i="6"/>
  <c r="I36" i="6"/>
  <c r="G36" i="6"/>
  <c r="N35" i="6"/>
  <c r="J36" i="6"/>
  <c r="N35" i="5"/>
  <c r="J36" i="5"/>
  <c r="M35" i="5"/>
  <c r="I36" i="5"/>
  <c r="G36" i="5"/>
  <c r="O34" i="4"/>
  <c r="H35" i="4"/>
  <c r="E37" i="12" l="1"/>
  <c r="F37" i="12"/>
  <c r="H36" i="11"/>
  <c r="O35" i="11"/>
  <c r="O35" i="10"/>
  <c r="L36" i="10"/>
  <c r="H36" i="10"/>
  <c r="H36" i="9"/>
  <c r="M35" i="8"/>
  <c r="I36" i="8"/>
  <c r="G36" i="8"/>
  <c r="N35" i="8"/>
  <c r="K37" i="8"/>
  <c r="J36" i="8"/>
  <c r="M35" i="7"/>
  <c r="I36" i="7"/>
  <c r="G36" i="7"/>
  <c r="N35" i="7"/>
  <c r="J36" i="7"/>
  <c r="L36" i="6"/>
  <c r="O35" i="6"/>
  <c r="H36" i="6"/>
  <c r="O35" i="5"/>
  <c r="L36" i="5"/>
  <c r="H36" i="5"/>
  <c r="F36" i="4"/>
  <c r="K36" i="4" s="1"/>
  <c r="E36" i="4"/>
  <c r="I36" i="4" s="1"/>
  <c r="I38" i="12" l="1"/>
  <c r="M36" i="12"/>
  <c r="G37" i="12"/>
  <c r="N36" i="12"/>
  <c r="K38" i="12"/>
  <c r="J37" i="12"/>
  <c r="L37" i="12" s="1"/>
  <c r="E37" i="11"/>
  <c r="I37" i="11" s="1"/>
  <c r="F37" i="11"/>
  <c r="K37" i="11" s="1"/>
  <c r="E37" i="10"/>
  <c r="F37" i="10"/>
  <c r="K37" i="10" s="1"/>
  <c r="F37" i="9"/>
  <c r="E37" i="9"/>
  <c r="O35" i="8"/>
  <c r="H36" i="8"/>
  <c r="L36" i="8"/>
  <c r="L36" i="7"/>
  <c r="H36" i="7"/>
  <c r="O35" i="7"/>
  <c r="E37" i="6"/>
  <c r="F37" i="6"/>
  <c r="K37" i="6" s="1"/>
  <c r="F37" i="5"/>
  <c r="K37" i="5" s="1"/>
  <c r="E37" i="5"/>
  <c r="M35" i="4"/>
  <c r="G36" i="4"/>
  <c r="N35" i="4"/>
  <c r="J36" i="4"/>
  <c r="L36" i="4" s="1"/>
  <c r="H37" i="12" l="1"/>
  <c r="O36" i="12"/>
  <c r="M36" i="11"/>
  <c r="G37" i="11"/>
  <c r="N36" i="11"/>
  <c r="J37" i="11"/>
  <c r="L37" i="11" s="1"/>
  <c r="N36" i="10"/>
  <c r="J37" i="10"/>
  <c r="M36" i="10"/>
  <c r="I37" i="10"/>
  <c r="G37" i="10"/>
  <c r="I38" i="9"/>
  <c r="M36" i="9"/>
  <c r="O36" i="9" s="1"/>
  <c r="G37" i="9"/>
  <c r="N36" i="9"/>
  <c r="K38" i="9"/>
  <c r="J37" i="9"/>
  <c r="L37" i="9" s="1"/>
  <c r="E37" i="8"/>
  <c r="F37" i="8"/>
  <c r="F37" i="7"/>
  <c r="K37" i="7" s="1"/>
  <c r="E37" i="7"/>
  <c r="N36" i="6"/>
  <c r="J37" i="6"/>
  <c r="M36" i="6"/>
  <c r="I37" i="6"/>
  <c r="G37" i="6"/>
  <c r="M36" i="5"/>
  <c r="I37" i="5"/>
  <c r="G37" i="5"/>
  <c r="N36" i="5"/>
  <c r="J37" i="5"/>
  <c r="O35" i="4"/>
  <c r="H36" i="4"/>
  <c r="E38" i="12" l="1"/>
  <c r="F38" i="12"/>
  <c r="H37" i="11"/>
  <c r="O36" i="11"/>
  <c r="L37" i="10"/>
  <c r="H37" i="10"/>
  <c r="O36" i="10"/>
  <c r="H37" i="9"/>
  <c r="M36" i="8"/>
  <c r="I37" i="8"/>
  <c r="G37" i="8"/>
  <c r="K38" i="8"/>
  <c r="N36" i="8"/>
  <c r="J37" i="8"/>
  <c r="M36" i="7"/>
  <c r="I37" i="7"/>
  <c r="G37" i="7"/>
  <c r="N36" i="7"/>
  <c r="J37" i="7"/>
  <c r="L37" i="6"/>
  <c r="O36" i="6"/>
  <c r="H37" i="6"/>
  <c r="O36" i="5"/>
  <c r="H37" i="5"/>
  <c r="L37" i="5"/>
  <c r="E37" i="4"/>
  <c r="I37" i="4" s="1"/>
  <c r="F37" i="4"/>
  <c r="K37" i="4" s="1"/>
  <c r="I39" i="12" l="1"/>
  <c r="M37" i="12"/>
  <c r="G38" i="12"/>
  <c r="N37" i="12"/>
  <c r="K39" i="12"/>
  <c r="J38" i="12"/>
  <c r="L38" i="12" s="1"/>
  <c r="E38" i="11"/>
  <c r="I38" i="11" s="1"/>
  <c r="F38" i="11"/>
  <c r="K38" i="11" s="1"/>
  <c r="E38" i="10"/>
  <c r="F38" i="10"/>
  <c r="K38" i="10" s="1"/>
  <c r="E38" i="9"/>
  <c r="F38" i="9"/>
  <c r="H37" i="8"/>
  <c r="O36" i="8"/>
  <c r="L37" i="8"/>
  <c r="L37" i="7"/>
  <c r="H37" i="7"/>
  <c r="O36" i="7"/>
  <c r="F38" i="6"/>
  <c r="K38" i="6" s="1"/>
  <c r="E38" i="6"/>
  <c r="E38" i="5"/>
  <c r="F38" i="5"/>
  <c r="K38" i="5" s="1"/>
  <c r="N36" i="4"/>
  <c r="J37" i="4"/>
  <c r="L37" i="4" s="1"/>
  <c r="M36" i="4"/>
  <c r="G37" i="4"/>
  <c r="H38" i="12" l="1"/>
  <c r="O37" i="12"/>
  <c r="N37" i="11"/>
  <c r="J38" i="11"/>
  <c r="L38" i="11" s="1"/>
  <c r="M37" i="11"/>
  <c r="G38" i="11"/>
  <c r="N37" i="10"/>
  <c r="J38" i="10"/>
  <c r="M37" i="10"/>
  <c r="I38" i="10"/>
  <c r="G38" i="10"/>
  <c r="N37" i="9"/>
  <c r="K39" i="9"/>
  <c r="J38" i="9"/>
  <c r="L38" i="9" s="1"/>
  <c r="M37" i="9"/>
  <c r="I39" i="9"/>
  <c r="G38" i="9"/>
  <c r="E38" i="8"/>
  <c r="F38" i="8"/>
  <c r="E38" i="7"/>
  <c r="F38" i="7"/>
  <c r="K38" i="7" s="1"/>
  <c r="M37" i="6"/>
  <c r="I38" i="6"/>
  <c r="G38" i="6"/>
  <c r="N37" i="6"/>
  <c r="J38" i="6"/>
  <c r="M37" i="5"/>
  <c r="I38" i="5"/>
  <c r="G38" i="5"/>
  <c r="N37" i="5"/>
  <c r="J38" i="5"/>
  <c r="O36" i="4"/>
  <c r="H37" i="4"/>
  <c r="O37" i="9" l="1"/>
  <c r="E39" i="12"/>
  <c r="F39" i="12"/>
  <c r="O37" i="11"/>
  <c r="H38" i="11"/>
  <c r="L38" i="10"/>
  <c r="H38" i="10"/>
  <c r="O37" i="10"/>
  <c r="H38" i="9"/>
  <c r="M37" i="8"/>
  <c r="I38" i="8"/>
  <c r="G38" i="8"/>
  <c r="N37" i="8"/>
  <c r="K39" i="8"/>
  <c r="J38" i="8"/>
  <c r="M37" i="7"/>
  <c r="I38" i="7"/>
  <c r="G38" i="7"/>
  <c r="N37" i="7"/>
  <c r="J38" i="7"/>
  <c r="L38" i="6"/>
  <c r="H38" i="6"/>
  <c r="O37" i="6"/>
  <c r="O37" i="5"/>
  <c r="L38" i="5"/>
  <c r="H38" i="5"/>
  <c r="F38" i="4"/>
  <c r="K38" i="4" s="1"/>
  <c r="E38" i="4"/>
  <c r="I38" i="4" s="1"/>
  <c r="N38" i="12" l="1"/>
  <c r="K40" i="12"/>
  <c r="J39" i="12"/>
  <c r="L39" i="12" s="1"/>
  <c r="M38" i="12"/>
  <c r="O38" i="12" s="1"/>
  <c r="I40" i="12"/>
  <c r="G39" i="12"/>
  <c r="F39" i="11"/>
  <c r="K39" i="11" s="1"/>
  <c r="E39" i="11"/>
  <c r="I39" i="11" s="1"/>
  <c r="F39" i="10"/>
  <c r="K39" i="10" s="1"/>
  <c r="E39" i="10"/>
  <c r="F39" i="9"/>
  <c r="E39" i="9"/>
  <c r="O37" i="8"/>
  <c r="H38" i="8"/>
  <c r="L38" i="8"/>
  <c r="L38" i="7"/>
  <c r="O37" i="7"/>
  <c r="H38" i="7"/>
  <c r="F39" i="6"/>
  <c r="K39" i="6" s="1"/>
  <c r="E39" i="6"/>
  <c r="E39" i="5"/>
  <c r="F39" i="5"/>
  <c r="K39" i="5" s="1"/>
  <c r="M37" i="4"/>
  <c r="G38" i="4"/>
  <c r="N37" i="4"/>
  <c r="J38" i="4"/>
  <c r="L38" i="4" s="1"/>
  <c r="H39" i="12" l="1"/>
  <c r="M38" i="11"/>
  <c r="G39" i="11"/>
  <c r="N38" i="11"/>
  <c r="J39" i="11"/>
  <c r="L39" i="11" s="1"/>
  <c r="M38" i="10"/>
  <c r="I39" i="10"/>
  <c r="G39" i="10"/>
  <c r="N38" i="10"/>
  <c r="J39" i="10"/>
  <c r="M38" i="9"/>
  <c r="I40" i="9"/>
  <c r="G39" i="9"/>
  <c r="K40" i="9"/>
  <c r="N38" i="9"/>
  <c r="J39" i="9"/>
  <c r="L39" i="9" s="1"/>
  <c r="E39" i="8"/>
  <c r="F39" i="8"/>
  <c r="E39" i="7"/>
  <c r="F39" i="7"/>
  <c r="K39" i="7" s="1"/>
  <c r="N38" i="6"/>
  <c r="J39" i="6"/>
  <c r="M38" i="6"/>
  <c r="I39" i="6"/>
  <c r="G39" i="6"/>
  <c r="M38" i="5"/>
  <c r="I39" i="5"/>
  <c r="G39" i="5"/>
  <c r="N38" i="5"/>
  <c r="J39" i="5"/>
  <c r="O37" i="4"/>
  <c r="H38" i="4"/>
  <c r="F40" i="12" l="1"/>
  <c r="E40" i="12"/>
  <c r="O38" i="11"/>
  <c r="H39" i="11"/>
  <c r="L39" i="10"/>
  <c r="O38" i="10"/>
  <c r="H39" i="10"/>
  <c r="H39" i="9"/>
  <c r="O38" i="9"/>
  <c r="M38" i="8"/>
  <c r="I39" i="8"/>
  <c r="G39" i="8"/>
  <c r="N38" i="8"/>
  <c r="K40" i="8"/>
  <c r="J39" i="8"/>
  <c r="N38" i="7"/>
  <c r="J39" i="7"/>
  <c r="M38" i="7"/>
  <c r="I39" i="7"/>
  <c r="G39" i="7"/>
  <c r="L39" i="6"/>
  <c r="O38" i="6"/>
  <c r="H39" i="6"/>
  <c r="H39" i="5"/>
  <c r="L39" i="5"/>
  <c r="O38" i="5"/>
  <c r="E39" i="4"/>
  <c r="I39" i="4" s="1"/>
  <c r="F39" i="4"/>
  <c r="K39" i="4" s="1"/>
  <c r="M39" i="12" l="1"/>
  <c r="I41" i="12"/>
  <c r="G40" i="12"/>
  <c r="N39" i="12"/>
  <c r="J40" i="12"/>
  <c r="L40" i="12" s="1"/>
  <c r="E40" i="11"/>
  <c r="I40" i="11" s="1"/>
  <c r="F40" i="11"/>
  <c r="K40" i="11" s="1"/>
  <c r="E40" i="10"/>
  <c r="F40" i="10"/>
  <c r="K40" i="10" s="1"/>
  <c r="F40" i="9"/>
  <c r="E40" i="9"/>
  <c r="L39" i="8"/>
  <c r="O38" i="8"/>
  <c r="H39" i="8"/>
  <c r="L39" i="7"/>
  <c r="O38" i="7"/>
  <c r="H39" i="7"/>
  <c r="F40" i="6"/>
  <c r="K40" i="6" s="1"/>
  <c r="E40" i="6"/>
  <c r="E40" i="5"/>
  <c r="F40" i="5"/>
  <c r="K40" i="5" s="1"/>
  <c r="N38" i="4"/>
  <c r="J39" i="4"/>
  <c r="L39" i="4" s="1"/>
  <c r="M38" i="4"/>
  <c r="G39" i="4"/>
  <c r="H40" i="12" l="1"/>
  <c r="O39" i="12"/>
  <c r="N39" i="11"/>
  <c r="J40" i="11"/>
  <c r="L40" i="11" s="1"/>
  <c r="M39" i="11"/>
  <c r="G40" i="11"/>
  <c r="N39" i="10"/>
  <c r="J40" i="10"/>
  <c r="M39" i="10"/>
  <c r="I40" i="10"/>
  <c r="G40" i="10"/>
  <c r="I41" i="9"/>
  <c r="M39" i="9"/>
  <c r="G40" i="9"/>
  <c r="J41" i="9"/>
  <c r="N39" i="9"/>
  <c r="J40" i="9"/>
  <c r="L40" i="9" s="1"/>
  <c r="F40" i="8"/>
  <c r="E40" i="8"/>
  <c r="F40" i="7"/>
  <c r="K40" i="7" s="1"/>
  <c r="E40" i="7"/>
  <c r="M39" i="6"/>
  <c r="I40" i="6"/>
  <c r="G40" i="6"/>
  <c r="N39" i="6"/>
  <c r="J40" i="6"/>
  <c r="M39" i="5"/>
  <c r="I40" i="5"/>
  <c r="G40" i="5"/>
  <c r="N39" i="5"/>
  <c r="J40" i="5"/>
  <c r="O38" i="4"/>
  <c r="H39" i="4"/>
  <c r="E41" i="12" l="1"/>
  <c r="F41" i="12"/>
  <c r="J41" i="12" s="1"/>
  <c r="O39" i="11"/>
  <c r="H40" i="11"/>
  <c r="O39" i="10"/>
  <c r="L40" i="10"/>
  <c r="H40" i="10"/>
  <c r="H40" i="9"/>
  <c r="O39" i="9"/>
  <c r="N39" i="8"/>
  <c r="J40" i="8"/>
  <c r="M39" i="8"/>
  <c r="O39" i="8" s="1"/>
  <c r="I40" i="8"/>
  <c r="G40" i="8"/>
  <c r="M39" i="7"/>
  <c r="I40" i="7"/>
  <c r="G40" i="7"/>
  <c r="N39" i="7"/>
  <c r="J40" i="7"/>
  <c r="L40" i="6"/>
  <c r="O39" i="6"/>
  <c r="H40" i="6"/>
  <c r="H40" i="5"/>
  <c r="O39" i="5"/>
  <c r="L40" i="5"/>
  <c r="F40" i="4"/>
  <c r="K40" i="4" s="1"/>
  <c r="E40" i="4"/>
  <c r="I40" i="4" s="1"/>
  <c r="I42" i="12" l="1"/>
  <c r="M40" i="12"/>
  <c r="G41" i="12"/>
  <c r="N40" i="12"/>
  <c r="K41" i="12"/>
  <c r="L41" i="12" s="1"/>
  <c r="E41" i="11"/>
  <c r="I41" i="11" s="1"/>
  <c r="F41" i="11"/>
  <c r="K41" i="11" s="1"/>
  <c r="E41" i="10"/>
  <c r="F41" i="10"/>
  <c r="K41" i="10" s="1"/>
  <c r="E41" i="9"/>
  <c r="F41" i="9"/>
  <c r="L40" i="8"/>
  <c r="H40" i="8"/>
  <c r="L40" i="7"/>
  <c r="H40" i="7"/>
  <c r="O39" i="7"/>
  <c r="E41" i="6"/>
  <c r="F41" i="6"/>
  <c r="K41" i="6" s="1"/>
  <c r="E41" i="5"/>
  <c r="F41" i="5"/>
  <c r="K41" i="5" s="1"/>
  <c r="M39" i="4"/>
  <c r="G40" i="4"/>
  <c r="N39" i="4"/>
  <c r="J40" i="4"/>
  <c r="L40" i="4" s="1"/>
  <c r="O40" i="12" l="1"/>
  <c r="H41" i="12"/>
  <c r="N40" i="11"/>
  <c r="J41" i="11"/>
  <c r="L41" i="11" s="1"/>
  <c r="M40" i="11"/>
  <c r="G41" i="11"/>
  <c r="M40" i="10"/>
  <c r="I41" i="10"/>
  <c r="G41" i="10"/>
  <c r="N40" i="10"/>
  <c r="J41" i="10"/>
  <c r="N40" i="9"/>
  <c r="J42" i="9"/>
  <c r="K41" i="9"/>
  <c r="L41" i="9" s="1"/>
  <c r="I42" i="9"/>
  <c r="M40" i="9"/>
  <c r="O40" i="9" s="1"/>
  <c r="G41" i="9"/>
  <c r="E41" i="8"/>
  <c r="F41" i="8"/>
  <c r="K41" i="8" s="1"/>
  <c r="E41" i="7"/>
  <c r="F41" i="7"/>
  <c r="K41" i="7" s="1"/>
  <c r="N40" i="6"/>
  <c r="J41" i="6"/>
  <c r="M40" i="6"/>
  <c r="I41" i="6"/>
  <c r="G41" i="6"/>
  <c r="M40" i="5"/>
  <c r="I41" i="5"/>
  <c r="G41" i="5"/>
  <c r="N40" i="5"/>
  <c r="J41" i="5"/>
  <c r="O39" i="4"/>
  <c r="H40" i="4"/>
  <c r="E42" i="12" l="1"/>
  <c r="F42" i="12"/>
  <c r="J42" i="12" s="1"/>
  <c r="O40" i="11"/>
  <c r="H41" i="11"/>
  <c r="L41" i="10"/>
  <c r="H41" i="10"/>
  <c r="O40" i="10"/>
  <c r="H41" i="9"/>
  <c r="N40" i="8"/>
  <c r="J41" i="8"/>
  <c r="M40" i="8"/>
  <c r="I41" i="8"/>
  <c r="G41" i="8"/>
  <c r="M40" i="7"/>
  <c r="I41" i="7"/>
  <c r="G41" i="7"/>
  <c r="N40" i="7"/>
  <c r="J41" i="7"/>
  <c r="L41" i="6"/>
  <c r="O40" i="6"/>
  <c r="H41" i="6"/>
  <c r="O40" i="5"/>
  <c r="H41" i="5"/>
  <c r="L41" i="5"/>
  <c r="E41" i="4"/>
  <c r="I41" i="4" s="1"/>
  <c r="F41" i="4"/>
  <c r="J41" i="4" s="1"/>
  <c r="L41" i="8" l="1"/>
  <c r="I43" i="12"/>
  <c r="M41" i="12"/>
  <c r="G42" i="12"/>
  <c r="N41" i="12"/>
  <c r="K42" i="12"/>
  <c r="L42" i="12" s="1"/>
  <c r="F42" i="11"/>
  <c r="K42" i="11" s="1"/>
  <c r="E42" i="11"/>
  <c r="I42" i="11" s="1"/>
  <c r="E42" i="10"/>
  <c r="F42" i="10"/>
  <c r="K42" i="10" s="1"/>
  <c r="E42" i="9"/>
  <c r="F42" i="9"/>
  <c r="O40" i="8"/>
  <c r="H41" i="8"/>
  <c r="L41" i="7"/>
  <c r="O40" i="7"/>
  <c r="H41" i="7"/>
  <c r="E42" i="6"/>
  <c r="F42" i="6"/>
  <c r="K42" i="6" s="1"/>
  <c r="F42" i="5"/>
  <c r="K42" i="5" s="1"/>
  <c r="E42" i="5"/>
  <c r="I42" i="5" s="1"/>
  <c r="N40" i="4"/>
  <c r="K41" i="4"/>
  <c r="L41" i="4" s="1"/>
  <c r="M40" i="4"/>
  <c r="G41" i="4"/>
  <c r="O41" i="12" l="1"/>
  <c r="H42" i="12"/>
  <c r="M41" i="11"/>
  <c r="G42" i="11"/>
  <c r="N41" i="11"/>
  <c r="J42" i="11"/>
  <c r="L42" i="11" s="1"/>
  <c r="N41" i="10"/>
  <c r="J42" i="10"/>
  <c r="M41" i="10"/>
  <c r="I42" i="10"/>
  <c r="G42" i="10"/>
  <c r="N41" i="9"/>
  <c r="J43" i="9"/>
  <c r="K42" i="9"/>
  <c r="L42" i="9" s="1"/>
  <c r="M41" i="9"/>
  <c r="I43" i="9"/>
  <c r="G42" i="9"/>
  <c r="F42" i="8"/>
  <c r="K42" i="8" s="1"/>
  <c r="E42" i="8"/>
  <c r="E42" i="7"/>
  <c r="F42" i="7"/>
  <c r="K42" i="7" s="1"/>
  <c r="N41" i="6"/>
  <c r="J42" i="6"/>
  <c r="M41" i="6"/>
  <c r="I42" i="6"/>
  <c r="G42" i="6"/>
  <c r="N41" i="5"/>
  <c r="J42" i="5"/>
  <c r="L42" i="5" s="1"/>
  <c r="M41" i="5"/>
  <c r="G42" i="5"/>
  <c r="O40" i="4"/>
  <c r="H41" i="4"/>
  <c r="O41" i="9" l="1"/>
  <c r="E43" i="12"/>
  <c r="F43" i="12"/>
  <c r="J43" i="12" s="1"/>
  <c r="H42" i="11"/>
  <c r="O41" i="11"/>
  <c r="L42" i="10"/>
  <c r="H42" i="10"/>
  <c r="O41" i="10"/>
  <c r="H42" i="9"/>
  <c r="N41" i="8"/>
  <c r="J42" i="8"/>
  <c r="M41" i="8"/>
  <c r="I42" i="8"/>
  <c r="G42" i="8"/>
  <c r="M41" i="7"/>
  <c r="I42" i="7"/>
  <c r="G42" i="7"/>
  <c r="N41" i="7"/>
  <c r="J42" i="7"/>
  <c r="L42" i="6"/>
  <c r="O41" i="6"/>
  <c r="H42" i="6"/>
  <c r="H42" i="5"/>
  <c r="O41" i="5"/>
  <c r="F42" i="4"/>
  <c r="J42" i="4" s="1"/>
  <c r="E42" i="4"/>
  <c r="I42" i="4" s="1"/>
  <c r="N42" i="12" l="1"/>
  <c r="K43" i="12"/>
  <c r="L43" i="12" s="1"/>
  <c r="M42" i="12"/>
  <c r="I44" i="12"/>
  <c r="G43" i="12"/>
  <c r="E43" i="11"/>
  <c r="I43" i="11" s="1"/>
  <c r="F43" i="11"/>
  <c r="K43" i="11" s="1"/>
  <c r="F43" i="10"/>
  <c r="K43" i="10" s="1"/>
  <c r="E43" i="10"/>
  <c r="E43" i="9"/>
  <c r="F43" i="9"/>
  <c r="L42" i="8"/>
  <c r="O41" i="8"/>
  <c r="H42" i="8"/>
  <c r="L42" i="7"/>
  <c r="H42" i="7"/>
  <c r="O41" i="7"/>
  <c r="F43" i="6"/>
  <c r="K43" i="6" s="1"/>
  <c r="E43" i="6"/>
  <c r="F43" i="5"/>
  <c r="K43" i="5" s="1"/>
  <c r="E43" i="5"/>
  <c r="I43" i="5" s="1"/>
  <c r="M41" i="4"/>
  <c r="G42" i="4"/>
  <c r="N41" i="4"/>
  <c r="K42" i="4"/>
  <c r="L42" i="4" s="1"/>
  <c r="O42" i="12" l="1"/>
  <c r="H43" i="12"/>
  <c r="N42" i="11"/>
  <c r="J43" i="11"/>
  <c r="L43" i="11" s="1"/>
  <c r="M42" i="11"/>
  <c r="G43" i="11"/>
  <c r="M42" i="10"/>
  <c r="I43" i="10"/>
  <c r="G43" i="10"/>
  <c r="N42" i="10"/>
  <c r="J43" i="10"/>
  <c r="J44" i="9"/>
  <c r="N42" i="9"/>
  <c r="K43" i="9"/>
  <c r="L43" i="9" s="1"/>
  <c r="M42" i="9"/>
  <c r="I44" i="9"/>
  <c r="G43" i="9"/>
  <c r="F43" i="8"/>
  <c r="K43" i="8" s="1"/>
  <c r="E43" i="8"/>
  <c r="F43" i="7"/>
  <c r="K43" i="7" s="1"/>
  <c r="E43" i="7"/>
  <c r="M42" i="6"/>
  <c r="I43" i="6"/>
  <c r="G43" i="6"/>
  <c r="N42" i="6"/>
  <c r="J43" i="6"/>
  <c r="N42" i="5"/>
  <c r="J43" i="5"/>
  <c r="L43" i="5" s="1"/>
  <c r="M42" i="5"/>
  <c r="G43" i="5"/>
  <c r="O41" i="4"/>
  <c r="H42" i="4"/>
  <c r="F44" i="12" l="1"/>
  <c r="J44" i="12" s="1"/>
  <c r="E44" i="12"/>
  <c r="O42" i="11"/>
  <c r="H43" i="11"/>
  <c r="L43" i="10"/>
  <c r="O42" i="10"/>
  <c r="H43" i="10"/>
  <c r="O42" i="9"/>
  <c r="H43" i="9"/>
  <c r="N42" i="8"/>
  <c r="J43" i="8"/>
  <c r="M42" i="8"/>
  <c r="I43" i="8"/>
  <c r="G43" i="8"/>
  <c r="M42" i="7"/>
  <c r="I43" i="7"/>
  <c r="G43" i="7"/>
  <c r="N42" i="7"/>
  <c r="J43" i="7"/>
  <c r="L43" i="6"/>
  <c r="H43" i="6"/>
  <c r="O42" i="6"/>
  <c r="O42" i="5"/>
  <c r="H43" i="5"/>
  <c r="E43" i="4"/>
  <c r="I43" i="4" s="1"/>
  <c r="F43" i="4"/>
  <c r="J43" i="4" s="1"/>
  <c r="M43" i="12" l="1"/>
  <c r="I45" i="12"/>
  <c r="G44" i="12"/>
  <c r="N43" i="12"/>
  <c r="K44" i="12"/>
  <c r="L44" i="12" s="1"/>
  <c r="F44" i="11"/>
  <c r="K44" i="11" s="1"/>
  <c r="E44" i="11"/>
  <c r="I44" i="11" s="1"/>
  <c r="E44" i="10"/>
  <c r="F44" i="10"/>
  <c r="K44" i="10" s="1"/>
  <c r="F44" i="9"/>
  <c r="E44" i="9"/>
  <c r="O42" i="8"/>
  <c r="L43" i="8"/>
  <c r="H43" i="8"/>
  <c r="L43" i="7"/>
  <c r="O42" i="7"/>
  <c r="H43" i="7"/>
  <c r="F44" i="6"/>
  <c r="K44" i="6" s="1"/>
  <c r="E44" i="6"/>
  <c r="F44" i="5"/>
  <c r="K44" i="5" s="1"/>
  <c r="E44" i="5"/>
  <c r="I44" i="5" s="1"/>
  <c r="N42" i="4"/>
  <c r="K43" i="4"/>
  <c r="L43" i="4" s="1"/>
  <c r="M42" i="4"/>
  <c r="G43" i="4"/>
  <c r="H44" i="12" l="1"/>
  <c r="O43" i="12"/>
  <c r="M43" i="11"/>
  <c r="G44" i="11"/>
  <c r="N43" i="11"/>
  <c r="J44" i="11"/>
  <c r="L44" i="11" s="1"/>
  <c r="N43" i="10"/>
  <c r="J44" i="10"/>
  <c r="M43" i="10"/>
  <c r="I44" i="10"/>
  <c r="G44" i="10"/>
  <c r="I45" i="9"/>
  <c r="M43" i="9"/>
  <c r="G44" i="9"/>
  <c r="J45" i="9"/>
  <c r="N43" i="9"/>
  <c r="K44" i="9"/>
  <c r="L44" i="9" s="1"/>
  <c r="E44" i="8"/>
  <c r="F44" i="8"/>
  <c r="K44" i="8" s="1"/>
  <c r="E44" i="7"/>
  <c r="F44" i="7"/>
  <c r="K44" i="7" s="1"/>
  <c r="N43" i="6"/>
  <c r="J44" i="6"/>
  <c r="M43" i="6"/>
  <c r="I44" i="6"/>
  <c r="G44" i="6"/>
  <c r="N43" i="5"/>
  <c r="J44" i="5"/>
  <c r="L44" i="5" s="1"/>
  <c r="M43" i="5"/>
  <c r="G44" i="5"/>
  <c r="O42" i="4"/>
  <c r="H43" i="4"/>
  <c r="E45" i="12" l="1"/>
  <c r="F45" i="12"/>
  <c r="J45" i="12" s="1"/>
  <c r="H44" i="11"/>
  <c r="O43" i="11"/>
  <c r="O43" i="10"/>
  <c r="L44" i="10"/>
  <c r="H44" i="10"/>
  <c r="H44" i="9"/>
  <c r="O43" i="9"/>
  <c r="M43" i="8"/>
  <c r="I44" i="8"/>
  <c r="G44" i="8"/>
  <c r="N43" i="8"/>
  <c r="J44" i="8"/>
  <c r="N43" i="7"/>
  <c r="J44" i="7"/>
  <c r="M43" i="7"/>
  <c r="I44" i="7"/>
  <c r="G44" i="7"/>
  <c r="O43" i="6"/>
  <c r="L44" i="6"/>
  <c r="H44" i="6"/>
  <c r="O43" i="5"/>
  <c r="H44" i="5"/>
  <c r="F44" i="4"/>
  <c r="J44" i="4" s="1"/>
  <c r="E44" i="4"/>
  <c r="I44" i="4" s="1"/>
  <c r="N44" i="12" l="1"/>
  <c r="K45" i="12"/>
  <c r="L45" i="12" s="1"/>
  <c r="I46" i="12"/>
  <c r="M44" i="12"/>
  <c r="O44" i="12" s="1"/>
  <c r="G45" i="12"/>
  <c r="E45" i="11"/>
  <c r="I45" i="11" s="1"/>
  <c r="F45" i="11"/>
  <c r="K45" i="11" s="1"/>
  <c r="F45" i="10"/>
  <c r="K45" i="10" s="1"/>
  <c r="E45" i="10"/>
  <c r="E45" i="9"/>
  <c r="F45" i="9"/>
  <c r="O43" i="8"/>
  <c r="L44" i="8"/>
  <c r="H44" i="8"/>
  <c r="L44" i="7"/>
  <c r="H44" i="7"/>
  <c r="O43" i="7"/>
  <c r="F45" i="6"/>
  <c r="K45" i="6" s="1"/>
  <c r="E45" i="6"/>
  <c r="F45" i="5"/>
  <c r="K45" i="5" s="1"/>
  <c r="E45" i="5"/>
  <c r="I45" i="5" s="1"/>
  <c r="N43" i="4"/>
  <c r="K44" i="4"/>
  <c r="L44" i="4" s="1"/>
  <c r="M43" i="4"/>
  <c r="G44" i="4"/>
  <c r="H45" i="12" l="1"/>
  <c r="N44" i="11"/>
  <c r="J45" i="11"/>
  <c r="L45" i="11" s="1"/>
  <c r="M44" i="11"/>
  <c r="G45" i="11"/>
  <c r="M44" i="10"/>
  <c r="I45" i="10"/>
  <c r="G45" i="10"/>
  <c r="N44" i="10"/>
  <c r="J45" i="10"/>
  <c r="N44" i="9"/>
  <c r="J46" i="9"/>
  <c r="K45" i="9"/>
  <c r="L45" i="9" s="1"/>
  <c r="I46" i="9"/>
  <c r="M44" i="9"/>
  <c r="G45" i="9"/>
  <c r="E45" i="8"/>
  <c r="F45" i="8"/>
  <c r="K45" i="8" s="1"/>
  <c r="F45" i="7"/>
  <c r="K45" i="7" s="1"/>
  <c r="E45" i="7"/>
  <c r="M44" i="6"/>
  <c r="I45" i="6"/>
  <c r="G45" i="6"/>
  <c r="N44" i="6"/>
  <c r="J45" i="6"/>
  <c r="N44" i="5"/>
  <c r="J45" i="5"/>
  <c r="L45" i="5" s="1"/>
  <c r="M44" i="5"/>
  <c r="G45" i="5"/>
  <c r="O43" i="4"/>
  <c r="H44" i="4"/>
  <c r="O44" i="9" l="1"/>
  <c r="F46" i="12"/>
  <c r="J46" i="12" s="1"/>
  <c r="E46" i="12"/>
  <c r="O44" i="11"/>
  <c r="H45" i="11"/>
  <c r="L45" i="10"/>
  <c r="H45" i="10"/>
  <c r="O44" i="10"/>
  <c r="H45" i="9"/>
  <c r="I46" i="8"/>
  <c r="M44" i="8"/>
  <c r="I45" i="8"/>
  <c r="G45" i="8"/>
  <c r="N44" i="8"/>
  <c r="J45" i="8"/>
  <c r="M44" i="7"/>
  <c r="I45" i="7"/>
  <c r="G45" i="7"/>
  <c r="N44" i="7"/>
  <c r="J45" i="7"/>
  <c r="L45" i="6"/>
  <c r="O44" i="6"/>
  <c r="H45" i="6"/>
  <c r="O44" i="5"/>
  <c r="H45" i="5"/>
  <c r="F45" i="4"/>
  <c r="J45" i="4" s="1"/>
  <c r="E45" i="4"/>
  <c r="I45" i="4" s="1"/>
  <c r="I47" i="12" l="1"/>
  <c r="M45" i="12"/>
  <c r="G46" i="12"/>
  <c r="N45" i="12"/>
  <c r="K46" i="12"/>
  <c r="L46" i="12" s="1"/>
  <c r="F46" i="11"/>
  <c r="K46" i="11" s="1"/>
  <c r="E46" i="11"/>
  <c r="I46" i="11" s="1"/>
  <c r="F46" i="10"/>
  <c r="K46" i="10" s="1"/>
  <c r="E46" i="10"/>
  <c r="I46" i="10" s="1"/>
  <c r="E46" i="9"/>
  <c r="F46" i="9"/>
  <c r="H45" i="8"/>
  <c r="L45" i="8"/>
  <c r="O44" i="8"/>
  <c r="O44" i="7"/>
  <c r="L45" i="7"/>
  <c r="H45" i="7"/>
  <c r="F46" i="6"/>
  <c r="K46" i="6" s="1"/>
  <c r="E46" i="6"/>
  <c r="I46" i="6" s="1"/>
  <c r="F46" i="5"/>
  <c r="K46" i="5" s="1"/>
  <c r="E46" i="5"/>
  <c r="I46" i="5" s="1"/>
  <c r="N44" i="4"/>
  <c r="K45" i="4"/>
  <c r="L45" i="4" s="1"/>
  <c r="M44" i="4"/>
  <c r="G45" i="4"/>
  <c r="O45" i="12" l="1"/>
  <c r="H46" i="12"/>
  <c r="M45" i="11"/>
  <c r="G46" i="11"/>
  <c r="N45" i="11"/>
  <c r="J46" i="11"/>
  <c r="L46" i="11" s="1"/>
  <c r="M45" i="10"/>
  <c r="G46" i="10"/>
  <c r="N45" i="10"/>
  <c r="J46" i="10"/>
  <c r="L46" i="10" s="1"/>
  <c r="J47" i="9"/>
  <c r="N45" i="9"/>
  <c r="K46" i="9"/>
  <c r="L46" i="9" s="1"/>
  <c r="M45" i="9"/>
  <c r="I47" i="9"/>
  <c r="G46" i="9"/>
  <c r="E46" i="8"/>
  <c r="F46" i="8"/>
  <c r="K46" i="8" s="1"/>
  <c r="E46" i="7"/>
  <c r="I46" i="7" s="1"/>
  <c r="F46" i="7"/>
  <c r="K46" i="7" s="1"/>
  <c r="M45" i="6"/>
  <c r="G46" i="6"/>
  <c r="N45" i="6"/>
  <c r="J46" i="6"/>
  <c r="L46" i="6" s="1"/>
  <c r="M45" i="5"/>
  <c r="G46" i="5"/>
  <c r="N45" i="5"/>
  <c r="J46" i="5"/>
  <c r="L46" i="5" s="1"/>
  <c r="O44" i="4"/>
  <c r="H45" i="4"/>
  <c r="O45" i="9" l="1"/>
  <c r="E47" i="12"/>
  <c r="F47" i="12"/>
  <c r="J47" i="12" s="1"/>
  <c r="H46" i="11"/>
  <c r="O45" i="11"/>
  <c r="H46" i="10"/>
  <c r="O45" i="10"/>
  <c r="H46" i="9"/>
  <c r="I47" i="8"/>
  <c r="M45" i="8"/>
  <c r="G46" i="8"/>
  <c r="N45" i="8"/>
  <c r="J46" i="8"/>
  <c r="L46" i="8" s="1"/>
  <c r="N45" i="7"/>
  <c r="J46" i="7"/>
  <c r="L46" i="7" s="1"/>
  <c r="M45" i="7"/>
  <c r="G46" i="7"/>
  <c r="H46" i="6"/>
  <c r="O45" i="6"/>
  <c r="H46" i="5"/>
  <c r="O45" i="5"/>
  <c r="F46" i="4"/>
  <c r="J46" i="4" s="1"/>
  <c r="E46" i="4"/>
  <c r="I46" i="4" s="1"/>
  <c r="N46" i="12" l="1"/>
  <c r="K48" i="12"/>
  <c r="K47" i="12"/>
  <c r="L47" i="12" s="1"/>
  <c r="M46" i="12"/>
  <c r="G47" i="12"/>
  <c r="F47" i="11"/>
  <c r="K47" i="11" s="1"/>
  <c r="E47" i="11"/>
  <c r="I47" i="11" s="1"/>
  <c r="E47" i="10"/>
  <c r="I47" i="10" s="1"/>
  <c r="F47" i="10"/>
  <c r="K47" i="10" s="1"/>
  <c r="F47" i="9"/>
  <c r="E47" i="9"/>
  <c r="O45" i="8"/>
  <c r="H46" i="8"/>
  <c r="O45" i="7"/>
  <c r="H46" i="7"/>
  <c r="E47" i="6"/>
  <c r="I47" i="6" s="1"/>
  <c r="F47" i="6"/>
  <c r="K47" i="6" s="1"/>
  <c r="F47" i="5"/>
  <c r="K47" i="5" s="1"/>
  <c r="E47" i="5"/>
  <c r="I47" i="5" s="1"/>
  <c r="M45" i="4"/>
  <c r="G46" i="4"/>
  <c r="N45" i="4"/>
  <c r="K46" i="4"/>
  <c r="L46" i="4" s="1"/>
  <c r="O46" i="12" l="1"/>
  <c r="H47" i="12"/>
  <c r="M46" i="11"/>
  <c r="G47" i="11"/>
  <c r="N46" i="11"/>
  <c r="J47" i="11"/>
  <c r="L47" i="11" s="1"/>
  <c r="N46" i="10"/>
  <c r="J47" i="10"/>
  <c r="L47" i="10" s="1"/>
  <c r="M46" i="10"/>
  <c r="G47" i="10"/>
  <c r="M46" i="9"/>
  <c r="O46" i="9" s="1"/>
  <c r="G47" i="9"/>
  <c r="N46" i="9"/>
  <c r="K48" i="9"/>
  <c r="K47" i="9"/>
  <c r="L47" i="9" s="1"/>
  <c r="E47" i="8"/>
  <c r="F47" i="8"/>
  <c r="K47" i="8" s="1"/>
  <c r="E47" i="7"/>
  <c r="I47" i="7" s="1"/>
  <c r="F47" i="7"/>
  <c r="K47" i="7" s="1"/>
  <c r="N46" i="6"/>
  <c r="J47" i="6"/>
  <c r="L47" i="6" s="1"/>
  <c r="M46" i="6"/>
  <c r="G47" i="6"/>
  <c r="M46" i="5"/>
  <c r="G47" i="5"/>
  <c r="N46" i="5"/>
  <c r="J47" i="5"/>
  <c r="L47" i="5" s="1"/>
  <c r="H46" i="4"/>
  <c r="O45" i="4"/>
  <c r="F48" i="12" l="1"/>
  <c r="E48" i="12"/>
  <c r="O46" i="11"/>
  <c r="H47" i="11"/>
  <c r="O46" i="10"/>
  <c r="H47" i="10"/>
  <c r="H47" i="9"/>
  <c r="N46" i="8"/>
  <c r="J47" i="8"/>
  <c r="L47" i="8" s="1"/>
  <c r="M46" i="8"/>
  <c r="G47" i="8"/>
  <c r="N46" i="7"/>
  <c r="J47" i="7"/>
  <c r="L47" i="7" s="1"/>
  <c r="M46" i="7"/>
  <c r="G47" i="7"/>
  <c r="O46" i="6"/>
  <c r="H47" i="6"/>
  <c r="H47" i="5"/>
  <c r="O46" i="5"/>
  <c r="F47" i="4"/>
  <c r="J47" i="4" s="1"/>
  <c r="E47" i="4"/>
  <c r="I47" i="4" s="1"/>
  <c r="M47" i="12" l="1"/>
  <c r="I48" i="12"/>
  <c r="G48" i="12"/>
  <c r="K49" i="12"/>
  <c r="N47" i="12"/>
  <c r="J48" i="12"/>
  <c r="E48" i="11"/>
  <c r="I48" i="11" s="1"/>
  <c r="F48" i="11"/>
  <c r="J48" i="11" s="1"/>
  <c r="F48" i="10"/>
  <c r="K48" i="10" s="1"/>
  <c r="E48" i="10"/>
  <c r="I48" i="10" s="1"/>
  <c r="E48" i="9"/>
  <c r="F48" i="9"/>
  <c r="O46" i="8"/>
  <c r="H47" i="8"/>
  <c r="O46" i="7"/>
  <c r="H47" i="7"/>
  <c r="F48" i="6"/>
  <c r="K48" i="6" s="1"/>
  <c r="E48" i="6"/>
  <c r="I48" i="6" s="1"/>
  <c r="E48" i="5"/>
  <c r="I48" i="5" s="1"/>
  <c r="F48" i="5"/>
  <c r="K48" i="5" s="1"/>
  <c r="M46" i="4"/>
  <c r="G47" i="4"/>
  <c r="N46" i="4"/>
  <c r="K47" i="4"/>
  <c r="L47" i="4" s="1"/>
  <c r="L48" i="12" l="1"/>
  <c r="H48" i="12"/>
  <c r="O47" i="12"/>
  <c r="N47" i="11"/>
  <c r="K48" i="11"/>
  <c r="L48" i="11" s="1"/>
  <c r="M47" i="11"/>
  <c r="G48" i="11"/>
  <c r="M47" i="10"/>
  <c r="G48" i="10"/>
  <c r="N47" i="10"/>
  <c r="J48" i="10"/>
  <c r="L48" i="10" s="1"/>
  <c r="N47" i="9"/>
  <c r="K49" i="9"/>
  <c r="J48" i="9"/>
  <c r="M47" i="9"/>
  <c r="I48" i="9"/>
  <c r="L48" i="9" s="1"/>
  <c r="G48" i="9"/>
  <c r="E48" i="8"/>
  <c r="I48" i="8" s="1"/>
  <c r="F48" i="8"/>
  <c r="K48" i="8" s="1"/>
  <c r="E48" i="7"/>
  <c r="I48" i="7" s="1"/>
  <c r="F48" i="7"/>
  <c r="K48" i="7" s="1"/>
  <c r="N47" i="6"/>
  <c r="J48" i="6"/>
  <c r="L48" i="6" s="1"/>
  <c r="M47" i="6"/>
  <c r="G48" i="6"/>
  <c r="N47" i="5"/>
  <c r="J48" i="5"/>
  <c r="L48" i="5" s="1"/>
  <c r="M47" i="5"/>
  <c r="G48" i="5"/>
  <c r="O46" i="4"/>
  <c r="H47" i="4"/>
  <c r="O47" i="9" l="1"/>
  <c r="F49" i="12"/>
  <c r="E49" i="12"/>
  <c r="O47" i="11"/>
  <c r="H48" i="11"/>
  <c r="O47" i="10"/>
  <c r="H48" i="10"/>
  <c r="H48" i="9"/>
  <c r="N47" i="8"/>
  <c r="J48" i="8"/>
  <c r="L48" i="8" s="1"/>
  <c r="M47" i="8"/>
  <c r="G48" i="8"/>
  <c r="N47" i="7"/>
  <c r="J48" i="7"/>
  <c r="L48" i="7" s="1"/>
  <c r="M47" i="7"/>
  <c r="G48" i="7"/>
  <c r="H48" i="6"/>
  <c r="O47" i="6"/>
  <c r="O47" i="5"/>
  <c r="H48" i="5"/>
  <c r="E48" i="4"/>
  <c r="F48" i="4"/>
  <c r="K48" i="4" s="1"/>
  <c r="I50" i="12" l="1"/>
  <c r="M48" i="12"/>
  <c r="I49" i="12"/>
  <c r="G49" i="12"/>
  <c r="N48" i="12"/>
  <c r="K50" i="12"/>
  <c r="J49" i="12"/>
  <c r="F49" i="11"/>
  <c r="J49" i="11" s="1"/>
  <c r="E49" i="11"/>
  <c r="I49" i="11" s="1"/>
  <c r="E49" i="10"/>
  <c r="I49" i="10" s="1"/>
  <c r="F49" i="10"/>
  <c r="K49" i="10" s="1"/>
  <c r="E49" i="9"/>
  <c r="F49" i="9"/>
  <c r="O47" i="8"/>
  <c r="H48" i="8"/>
  <c r="O47" i="7"/>
  <c r="H48" i="7"/>
  <c r="F49" i="6"/>
  <c r="K49" i="6" s="1"/>
  <c r="E49" i="6"/>
  <c r="I49" i="6" s="1"/>
  <c r="E49" i="5"/>
  <c r="I49" i="5" s="1"/>
  <c r="F49" i="5"/>
  <c r="K49" i="5" s="1"/>
  <c r="M47" i="4"/>
  <c r="I48" i="4"/>
  <c r="G48" i="4"/>
  <c r="N47" i="4"/>
  <c r="J48" i="4"/>
  <c r="L49" i="12" l="1"/>
  <c r="O48" i="12"/>
  <c r="H49" i="12"/>
  <c r="M48" i="11"/>
  <c r="G49" i="11"/>
  <c r="N48" i="11"/>
  <c r="K49" i="11"/>
  <c r="L49" i="11" s="1"/>
  <c r="N48" i="10"/>
  <c r="J49" i="10"/>
  <c r="L49" i="10" s="1"/>
  <c r="M48" i="10"/>
  <c r="G49" i="10"/>
  <c r="K50" i="9"/>
  <c r="N48" i="9"/>
  <c r="J49" i="9"/>
  <c r="M48" i="9"/>
  <c r="I50" i="9"/>
  <c r="I49" i="9"/>
  <c r="G49" i="9"/>
  <c r="F49" i="8"/>
  <c r="K49" i="8" s="1"/>
  <c r="E49" i="8"/>
  <c r="I49" i="8" s="1"/>
  <c r="F49" i="7"/>
  <c r="K49" i="7" s="1"/>
  <c r="E49" i="7"/>
  <c r="I49" i="7" s="1"/>
  <c r="M48" i="6"/>
  <c r="G49" i="6"/>
  <c r="N48" i="6"/>
  <c r="J49" i="6"/>
  <c r="L49" i="6" s="1"/>
  <c r="N48" i="5"/>
  <c r="J49" i="5"/>
  <c r="L49" i="5" s="1"/>
  <c r="M48" i="5"/>
  <c r="G49" i="5"/>
  <c r="L48" i="4"/>
  <c r="O47" i="4"/>
  <c r="H48" i="4"/>
  <c r="L49" i="9" l="1"/>
  <c r="E50" i="12"/>
  <c r="F50" i="12"/>
  <c r="H49" i="11"/>
  <c r="O48" i="11"/>
  <c r="H49" i="10"/>
  <c r="O48" i="10"/>
  <c r="H49" i="9"/>
  <c r="O48" i="9"/>
  <c r="I50" i="8"/>
  <c r="M48" i="8"/>
  <c r="G49" i="8"/>
  <c r="N48" i="8"/>
  <c r="J49" i="8"/>
  <c r="L49" i="8" s="1"/>
  <c r="M48" i="7"/>
  <c r="G49" i="7"/>
  <c r="N48" i="7"/>
  <c r="J49" i="7"/>
  <c r="L49" i="7" s="1"/>
  <c r="O48" i="6"/>
  <c r="H49" i="6"/>
  <c r="O48" i="5"/>
  <c r="H49" i="5"/>
  <c r="E49" i="4"/>
  <c r="F49" i="4"/>
  <c r="K49" i="4" s="1"/>
  <c r="N49" i="12" l="1"/>
  <c r="K51" i="12"/>
  <c r="J50" i="12"/>
  <c r="L50" i="12" s="1"/>
  <c r="I51" i="12"/>
  <c r="M49" i="12"/>
  <c r="O49" i="12" s="1"/>
  <c r="G50" i="12"/>
  <c r="E50" i="11"/>
  <c r="I50" i="11" s="1"/>
  <c r="F50" i="11"/>
  <c r="J50" i="11" s="1"/>
  <c r="F50" i="10"/>
  <c r="K50" i="10" s="1"/>
  <c r="E50" i="10"/>
  <c r="I50" i="10" s="1"/>
  <c r="E50" i="9"/>
  <c r="F50" i="9"/>
  <c r="O48" i="8"/>
  <c r="H49" i="8"/>
  <c r="H49" i="7"/>
  <c r="O48" i="7"/>
  <c r="E50" i="6"/>
  <c r="I50" i="6" s="1"/>
  <c r="F50" i="6"/>
  <c r="K50" i="6" s="1"/>
  <c r="F50" i="5"/>
  <c r="K50" i="5" s="1"/>
  <c r="E50" i="5"/>
  <c r="I50" i="5" s="1"/>
  <c r="M48" i="4"/>
  <c r="I49" i="4"/>
  <c r="G49" i="4"/>
  <c r="N48" i="4"/>
  <c r="J49" i="4"/>
  <c r="H50" i="12" l="1"/>
  <c r="N49" i="11"/>
  <c r="K50" i="11"/>
  <c r="L50" i="11" s="1"/>
  <c r="M49" i="11"/>
  <c r="G50" i="11"/>
  <c r="M49" i="10"/>
  <c r="G50" i="10"/>
  <c r="N49" i="10"/>
  <c r="J50" i="10"/>
  <c r="L50" i="10" s="1"/>
  <c r="K51" i="9"/>
  <c r="N49" i="9"/>
  <c r="J50" i="9"/>
  <c r="L50" i="9" s="1"/>
  <c r="M49" i="9"/>
  <c r="I51" i="9"/>
  <c r="G50" i="9"/>
  <c r="E50" i="8"/>
  <c r="F50" i="8"/>
  <c r="K50" i="8" s="1"/>
  <c r="E50" i="7"/>
  <c r="I50" i="7" s="1"/>
  <c r="F50" i="7"/>
  <c r="K50" i="7" s="1"/>
  <c r="N49" i="6"/>
  <c r="J50" i="6"/>
  <c r="L50" i="6" s="1"/>
  <c r="M49" i="6"/>
  <c r="G50" i="6"/>
  <c r="M49" i="5"/>
  <c r="G50" i="5"/>
  <c r="N49" i="5"/>
  <c r="J50" i="5"/>
  <c r="L50" i="5" s="1"/>
  <c r="L49" i="4"/>
  <c r="O48" i="4"/>
  <c r="H49" i="4"/>
  <c r="E51" i="12" l="1"/>
  <c r="F51" i="12"/>
  <c r="O49" i="11"/>
  <c r="H50" i="11"/>
  <c r="H50" i="10"/>
  <c r="O49" i="10"/>
  <c r="H50" i="9"/>
  <c r="O49" i="9"/>
  <c r="N49" i="8"/>
  <c r="K51" i="8"/>
  <c r="J50" i="8"/>
  <c r="L50" i="8" s="1"/>
  <c r="M49" i="8"/>
  <c r="G50" i="8"/>
  <c r="N49" i="7"/>
  <c r="J50" i="7"/>
  <c r="L50" i="7" s="1"/>
  <c r="M49" i="7"/>
  <c r="G50" i="7"/>
  <c r="O49" i="6"/>
  <c r="H50" i="6"/>
  <c r="O49" i="5"/>
  <c r="H50" i="5"/>
  <c r="E50" i="4"/>
  <c r="I50" i="4" s="1"/>
  <c r="F50" i="4"/>
  <c r="K50" i="4" s="1"/>
  <c r="O49" i="8" l="1"/>
  <c r="N50" i="12"/>
  <c r="K52" i="12"/>
  <c r="J51" i="12"/>
  <c r="L51" i="12" s="1"/>
  <c r="M50" i="12"/>
  <c r="I52" i="12"/>
  <c r="G51" i="12"/>
  <c r="F51" i="11"/>
  <c r="J51" i="11" s="1"/>
  <c r="E51" i="11"/>
  <c r="I51" i="11" s="1"/>
  <c r="E51" i="10"/>
  <c r="I51" i="10" s="1"/>
  <c r="F51" i="10"/>
  <c r="K51" i="10" s="1"/>
  <c r="F51" i="9"/>
  <c r="E51" i="9"/>
  <c r="H50" i="8"/>
  <c r="O49" i="7"/>
  <c r="H50" i="7"/>
  <c r="E51" i="6"/>
  <c r="I51" i="6" s="1"/>
  <c r="F51" i="6"/>
  <c r="K51" i="6" s="1"/>
  <c r="E51" i="5"/>
  <c r="I51" i="5" s="1"/>
  <c r="F51" i="5"/>
  <c r="K51" i="5" s="1"/>
  <c r="N49" i="4"/>
  <c r="J50" i="4"/>
  <c r="L50" i="4" s="1"/>
  <c r="M49" i="4"/>
  <c r="G50" i="4"/>
  <c r="O50" i="12" l="1"/>
  <c r="H51" i="12"/>
  <c r="M50" i="11"/>
  <c r="G51" i="11"/>
  <c r="N50" i="11"/>
  <c r="K51" i="11"/>
  <c r="L51" i="11" s="1"/>
  <c r="M50" i="10"/>
  <c r="G51" i="10"/>
  <c r="N50" i="10"/>
  <c r="J51" i="10"/>
  <c r="L51" i="10" s="1"/>
  <c r="I52" i="9"/>
  <c r="M50" i="9"/>
  <c r="G51" i="9"/>
  <c r="K52" i="9"/>
  <c r="N50" i="9"/>
  <c r="J51" i="9"/>
  <c r="L51" i="9" s="1"/>
  <c r="E51" i="8"/>
  <c r="I51" i="8" s="1"/>
  <c r="F51" i="8"/>
  <c r="F51" i="7"/>
  <c r="K51" i="7" s="1"/>
  <c r="E51" i="7"/>
  <c r="I51" i="7" s="1"/>
  <c r="N50" i="6"/>
  <c r="J51" i="6"/>
  <c r="L51" i="6" s="1"/>
  <c r="M50" i="6"/>
  <c r="G51" i="6"/>
  <c r="N50" i="5"/>
  <c r="J51" i="5"/>
  <c r="L51" i="5" s="1"/>
  <c r="M50" i="5"/>
  <c r="G51" i="5"/>
  <c r="O49" i="4"/>
  <c r="H50" i="4"/>
  <c r="F52" i="12" l="1"/>
  <c r="E52" i="12"/>
  <c r="H51" i="11"/>
  <c r="O50" i="11"/>
  <c r="H51" i="10"/>
  <c r="O50" i="10"/>
  <c r="H51" i="9"/>
  <c r="O50" i="9"/>
  <c r="N50" i="8"/>
  <c r="K52" i="8"/>
  <c r="J51" i="8"/>
  <c r="L51" i="8" s="1"/>
  <c r="M50" i="8"/>
  <c r="O50" i="8" s="1"/>
  <c r="G51" i="8"/>
  <c r="M50" i="7"/>
  <c r="G51" i="7"/>
  <c r="N50" i="7"/>
  <c r="J51" i="7"/>
  <c r="L51" i="7" s="1"/>
  <c r="O50" i="6"/>
  <c r="H51" i="6"/>
  <c r="O50" i="5"/>
  <c r="H51" i="5"/>
  <c r="E51" i="4"/>
  <c r="I51" i="4" s="1"/>
  <c r="F51" i="4"/>
  <c r="K51" i="4" s="1"/>
  <c r="I53" i="12" l="1"/>
  <c r="M51" i="12"/>
  <c r="G52" i="12"/>
  <c r="K53" i="12"/>
  <c r="N51" i="12"/>
  <c r="J52" i="12"/>
  <c r="L52" i="12" s="1"/>
  <c r="E52" i="11"/>
  <c r="I52" i="11" s="1"/>
  <c r="F52" i="11"/>
  <c r="J52" i="11" s="1"/>
  <c r="E52" i="10"/>
  <c r="I52" i="10" s="1"/>
  <c r="F52" i="10"/>
  <c r="K52" i="10" s="1"/>
  <c r="E52" i="9"/>
  <c r="F52" i="9"/>
  <c r="H51" i="8"/>
  <c r="O50" i="7"/>
  <c r="H51" i="7"/>
  <c r="F52" i="6"/>
  <c r="K52" i="6" s="1"/>
  <c r="E52" i="6"/>
  <c r="I52" i="6" s="1"/>
  <c r="F52" i="5"/>
  <c r="K52" i="5" s="1"/>
  <c r="E52" i="5"/>
  <c r="I52" i="5" s="1"/>
  <c r="N50" i="4"/>
  <c r="J51" i="4"/>
  <c r="L51" i="4" s="1"/>
  <c r="M50" i="4"/>
  <c r="G51" i="4"/>
  <c r="H52" i="12" l="1"/>
  <c r="O51" i="12"/>
  <c r="N51" i="11"/>
  <c r="K52" i="11"/>
  <c r="L52" i="11" s="1"/>
  <c r="M51" i="11"/>
  <c r="G52" i="11"/>
  <c r="N51" i="10"/>
  <c r="J52" i="10"/>
  <c r="L52" i="10" s="1"/>
  <c r="M51" i="10"/>
  <c r="G52" i="10"/>
  <c r="N51" i="9"/>
  <c r="K53" i="9"/>
  <c r="J52" i="9"/>
  <c r="L52" i="9" s="1"/>
  <c r="I53" i="9"/>
  <c r="M51" i="9"/>
  <c r="O51" i="9" s="1"/>
  <c r="G52" i="9"/>
  <c r="F52" i="8"/>
  <c r="E52" i="8"/>
  <c r="I52" i="8" s="1"/>
  <c r="E52" i="7"/>
  <c r="I52" i="7" s="1"/>
  <c r="F52" i="7"/>
  <c r="K52" i="7" s="1"/>
  <c r="M51" i="6"/>
  <c r="G52" i="6"/>
  <c r="N51" i="6"/>
  <c r="J52" i="6"/>
  <c r="L52" i="6" s="1"/>
  <c r="N51" i="5"/>
  <c r="J52" i="5"/>
  <c r="L52" i="5" s="1"/>
  <c r="M51" i="5"/>
  <c r="G52" i="5"/>
  <c r="O50" i="4"/>
  <c r="H51" i="4"/>
  <c r="E53" i="12" l="1"/>
  <c r="F53" i="12"/>
  <c r="O51" i="11"/>
  <c r="H52" i="11"/>
  <c r="O51" i="10"/>
  <c r="H52" i="10"/>
  <c r="H52" i="9"/>
  <c r="I53" i="8"/>
  <c r="M51" i="8"/>
  <c r="G52" i="8"/>
  <c r="K53" i="8"/>
  <c r="N51" i="8"/>
  <c r="J52" i="8"/>
  <c r="L52" i="8" s="1"/>
  <c r="N51" i="7"/>
  <c r="J52" i="7"/>
  <c r="L52" i="7" s="1"/>
  <c r="M51" i="7"/>
  <c r="G52" i="7"/>
  <c r="H52" i="6"/>
  <c r="O51" i="6"/>
  <c r="O51" i="5"/>
  <c r="H52" i="5"/>
  <c r="F52" i="4"/>
  <c r="K52" i="4" s="1"/>
  <c r="E52" i="4"/>
  <c r="I52" i="4" s="1"/>
  <c r="K54" i="12" l="1"/>
  <c r="N52" i="12"/>
  <c r="J53" i="12"/>
  <c r="L53" i="12" s="1"/>
  <c r="I54" i="12"/>
  <c r="M52" i="12"/>
  <c r="G53" i="12"/>
  <c r="F53" i="11"/>
  <c r="J53" i="11" s="1"/>
  <c r="E53" i="11"/>
  <c r="I53" i="11" s="1"/>
  <c r="E53" i="10"/>
  <c r="I53" i="10" s="1"/>
  <c r="F53" i="10"/>
  <c r="K53" i="10" s="1"/>
  <c r="E53" i="9"/>
  <c r="F53" i="9"/>
  <c r="O51" i="8"/>
  <c r="H52" i="8"/>
  <c r="O51" i="7"/>
  <c r="H52" i="7"/>
  <c r="E53" i="6"/>
  <c r="I53" i="6" s="1"/>
  <c r="F53" i="6"/>
  <c r="K53" i="6" s="1"/>
  <c r="F53" i="5"/>
  <c r="K53" i="5" s="1"/>
  <c r="E53" i="5"/>
  <c r="I53" i="5" s="1"/>
  <c r="M51" i="4"/>
  <c r="G52" i="4"/>
  <c r="N51" i="4"/>
  <c r="J52" i="4"/>
  <c r="L52" i="4" s="1"/>
  <c r="O52" i="12" l="1"/>
  <c r="H53" i="12"/>
  <c r="M52" i="11"/>
  <c r="G53" i="11"/>
  <c r="N52" i="11"/>
  <c r="K53" i="11"/>
  <c r="L53" i="11" s="1"/>
  <c r="N52" i="10"/>
  <c r="J53" i="10"/>
  <c r="L53" i="10" s="1"/>
  <c r="M52" i="10"/>
  <c r="G53" i="10"/>
  <c r="K54" i="9"/>
  <c r="N52" i="9"/>
  <c r="J53" i="9"/>
  <c r="L53" i="9" s="1"/>
  <c r="M52" i="9"/>
  <c r="I54" i="9"/>
  <c r="G53" i="9"/>
  <c r="F53" i="8"/>
  <c r="E53" i="8"/>
  <c r="E53" i="7"/>
  <c r="I53" i="7" s="1"/>
  <c r="F53" i="7"/>
  <c r="K53" i="7" s="1"/>
  <c r="N52" i="6"/>
  <c r="J53" i="6"/>
  <c r="L53" i="6" s="1"/>
  <c r="M52" i="6"/>
  <c r="G53" i="6"/>
  <c r="N52" i="5"/>
  <c r="J53" i="5"/>
  <c r="L53" i="5" s="1"/>
  <c r="M52" i="5"/>
  <c r="G53" i="5"/>
  <c r="H52" i="4"/>
  <c r="O51" i="4"/>
  <c r="O52" i="9" l="1"/>
  <c r="F54" i="12"/>
  <c r="E54" i="12"/>
  <c r="H53" i="11"/>
  <c r="O52" i="11"/>
  <c r="H53" i="10"/>
  <c r="O52" i="10"/>
  <c r="H53" i="9"/>
  <c r="I54" i="8"/>
  <c r="M52" i="8"/>
  <c r="G53" i="8"/>
  <c r="K54" i="8"/>
  <c r="N52" i="8"/>
  <c r="J53" i="8"/>
  <c r="L53" i="8" s="1"/>
  <c r="N52" i="7"/>
  <c r="J53" i="7"/>
  <c r="L53" i="7" s="1"/>
  <c r="M52" i="7"/>
  <c r="G53" i="7"/>
  <c r="O52" i="6"/>
  <c r="H53" i="6"/>
  <c r="O52" i="5"/>
  <c r="H53" i="5"/>
  <c r="E53" i="4"/>
  <c r="I53" i="4" s="1"/>
  <c r="F53" i="4"/>
  <c r="K53" i="4" s="1"/>
  <c r="M53" i="12" l="1"/>
  <c r="I55" i="12"/>
  <c r="G54" i="12"/>
  <c r="K55" i="12"/>
  <c r="N53" i="12"/>
  <c r="J54" i="12"/>
  <c r="L54" i="12" s="1"/>
  <c r="E54" i="11"/>
  <c r="I54" i="11" s="1"/>
  <c r="F54" i="11"/>
  <c r="J54" i="11" s="1"/>
  <c r="F54" i="10"/>
  <c r="K54" i="10" s="1"/>
  <c r="E54" i="10"/>
  <c r="I54" i="10" s="1"/>
  <c r="E54" i="9"/>
  <c r="F54" i="9"/>
  <c r="H53" i="8"/>
  <c r="O52" i="8"/>
  <c r="O52" i="7"/>
  <c r="H53" i="7"/>
  <c r="E54" i="6"/>
  <c r="I54" i="6" s="1"/>
  <c r="F54" i="6"/>
  <c r="K54" i="6" s="1"/>
  <c r="F54" i="5"/>
  <c r="K54" i="5" s="1"/>
  <c r="E54" i="5"/>
  <c r="I54" i="5" s="1"/>
  <c r="N52" i="4"/>
  <c r="J53" i="4"/>
  <c r="L53" i="4" s="1"/>
  <c r="M52" i="4"/>
  <c r="G53" i="4"/>
  <c r="H54" i="12" l="1"/>
  <c r="O53" i="12"/>
  <c r="N53" i="11"/>
  <c r="K54" i="11"/>
  <c r="L54" i="11" s="1"/>
  <c r="M53" i="11"/>
  <c r="G54" i="11"/>
  <c r="M53" i="10"/>
  <c r="G54" i="10"/>
  <c r="N53" i="10"/>
  <c r="J54" i="10"/>
  <c r="L54" i="10" s="1"/>
  <c r="K55" i="9"/>
  <c r="N53" i="9"/>
  <c r="J54" i="9"/>
  <c r="L54" i="9" s="1"/>
  <c r="M53" i="9"/>
  <c r="I55" i="9"/>
  <c r="G54" i="9"/>
  <c r="E54" i="8"/>
  <c r="F54" i="8"/>
  <c r="F54" i="7"/>
  <c r="K54" i="7" s="1"/>
  <c r="E54" i="7"/>
  <c r="I54" i="7" s="1"/>
  <c r="N53" i="6"/>
  <c r="J54" i="6"/>
  <c r="L54" i="6" s="1"/>
  <c r="M53" i="6"/>
  <c r="G54" i="6"/>
  <c r="M53" i="5"/>
  <c r="G54" i="5"/>
  <c r="N53" i="5"/>
  <c r="J54" i="5"/>
  <c r="L54" i="5" s="1"/>
  <c r="O52" i="4"/>
  <c r="H53" i="4"/>
  <c r="O53" i="9" l="1"/>
  <c r="E55" i="12"/>
  <c r="F55" i="12"/>
  <c r="O53" i="11"/>
  <c r="H54" i="11"/>
  <c r="O53" i="10"/>
  <c r="H54" i="10"/>
  <c r="H54" i="9"/>
  <c r="I55" i="8"/>
  <c r="M53" i="8"/>
  <c r="G54" i="8"/>
  <c r="K55" i="8"/>
  <c r="N53" i="8"/>
  <c r="J54" i="8"/>
  <c r="L54" i="8" s="1"/>
  <c r="M53" i="7"/>
  <c r="G54" i="7"/>
  <c r="N53" i="7"/>
  <c r="J54" i="7"/>
  <c r="L54" i="7" s="1"/>
  <c r="O53" i="6"/>
  <c r="H54" i="6"/>
  <c r="H54" i="5"/>
  <c r="O53" i="5"/>
  <c r="E54" i="4"/>
  <c r="I54" i="4" s="1"/>
  <c r="F54" i="4"/>
  <c r="K54" i="4" s="1"/>
  <c r="N54" i="12" l="1"/>
  <c r="J55" i="12"/>
  <c r="L55" i="12" s="1"/>
  <c r="I56" i="12"/>
  <c r="M54" i="12"/>
  <c r="G55" i="12"/>
  <c r="E55" i="11"/>
  <c r="I55" i="11" s="1"/>
  <c r="F55" i="11"/>
  <c r="J55" i="11" s="1"/>
  <c r="E55" i="10"/>
  <c r="I55" i="10" s="1"/>
  <c r="F55" i="10"/>
  <c r="K55" i="10" s="1"/>
  <c r="F55" i="9"/>
  <c r="E55" i="9"/>
  <c r="O53" i="8"/>
  <c r="H54" i="8"/>
  <c r="O53" i="7"/>
  <c r="H54" i="7"/>
  <c r="E55" i="6"/>
  <c r="I55" i="6" s="1"/>
  <c r="F55" i="6"/>
  <c r="K55" i="6" s="1"/>
  <c r="E55" i="5"/>
  <c r="I55" i="5" s="1"/>
  <c r="F55" i="5"/>
  <c r="K55" i="5" s="1"/>
  <c r="N53" i="4"/>
  <c r="J54" i="4"/>
  <c r="L54" i="4" s="1"/>
  <c r="M53" i="4"/>
  <c r="G54" i="4"/>
  <c r="O54" i="12" l="1"/>
  <c r="H55" i="12"/>
  <c r="N54" i="11"/>
  <c r="K55" i="11"/>
  <c r="L55" i="11" s="1"/>
  <c r="M54" i="11"/>
  <c r="G55" i="11"/>
  <c r="N54" i="10"/>
  <c r="J55" i="10"/>
  <c r="L55" i="10" s="1"/>
  <c r="M54" i="10"/>
  <c r="G55" i="10"/>
  <c r="M54" i="9"/>
  <c r="I56" i="9"/>
  <c r="G55" i="9"/>
  <c r="J56" i="9"/>
  <c r="N54" i="9"/>
  <c r="J55" i="9"/>
  <c r="L55" i="9" s="1"/>
  <c r="E55" i="8"/>
  <c r="F55" i="8"/>
  <c r="E55" i="7"/>
  <c r="I55" i="7" s="1"/>
  <c r="F55" i="7"/>
  <c r="K55" i="7" s="1"/>
  <c r="M54" i="6"/>
  <c r="G55" i="6"/>
  <c r="N54" i="6"/>
  <c r="J55" i="6"/>
  <c r="L55" i="6" s="1"/>
  <c r="M54" i="5"/>
  <c r="G55" i="5"/>
  <c r="N54" i="5"/>
  <c r="J55" i="5"/>
  <c r="L55" i="5" s="1"/>
  <c r="H54" i="4"/>
  <c r="O53" i="4"/>
  <c r="F56" i="12" l="1"/>
  <c r="J56" i="12" s="1"/>
  <c r="E56" i="12"/>
  <c r="H55" i="11"/>
  <c r="O54" i="11"/>
  <c r="O54" i="10"/>
  <c r="H55" i="10"/>
  <c r="H55" i="9"/>
  <c r="O54" i="9"/>
  <c r="I56" i="8"/>
  <c r="M54" i="8"/>
  <c r="G55" i="8"/>
  <c r="N54" i="8"/>
  <c r="J55" i="8"/>
  <c r="L55" i="8" s="1"/>
  <c r="N54" i="7"/>
  <c r="J55" i="7"/>
  <c r="L55" i="7" s="1"/>
  <c r="M54" i="7"/>
  <c r="G55" i="7"/>
  <c r="H55" i="6"/>
  <c r="O54" i="6"/>
  <c r="H55" i="5"/>
  <c r="O54" i="5"/>
  <c r="F55" i="4"/>
  <c r="K55" i="4" s="1"/>
  <c r="E55" i="4"/>
  <c r="I55" i="4" s="1"/>
  <c r="I57" i="12" l="1"/>
  <c r="M55" i="12"/>
  <c r="G56" i="12"/>
  <c r="N55" i="12"/>
  <c r="K56" i="12"/>
  <c r="L56" i="12" s="1"/>
  <c r="F56" i="11"/>
  <c r="K56" i="11" s="1"/>
  <c r="E56" i="11"/>
  <c r="F56" i="10"/>
  <c r="K56" i="10" s="1"/>
  <c r="E56" i="10"/>
  <c r="I56" i="10" s="1"/>
  <c r="E56" i="9"/>
  <c r="F56" i="9"/>
  <c r="H55" i="8"/>
  <c r="O54" i="8"/>
  <c r="H55" i="7"/>
  <c r="O54" i="7"/>
  <c r="E56" i="6"/>
  <c r="I56" i="6" s="1"/>
  <c r="F56" i="6"/>
  <c r="K56" i="6" s="1"/>
  <c r="E56" i="5"/>
  <c r="I56" i="5" s="1"/>
  <c r="F56" i="5"/>
  <c r="K56" i="5" s="1"/>
  <c r="M54" i="4"/>
  <c r="G55" i="4"/>
  <c r="N54" i="4"/>
  <c r="J55" i="4"/>
  <c r="L55" i="4" s="1"/>
  <c r="O55" i="12" l="1"/>
  <c r="H56" i="12"/>
  <c r="M55" i="11"/>
  <c r="I56" i="11"/>
  <c r="G56" i="11"/>
  <c r="N55" i="11"/>
  <c r="J56" i="11"/>
  <c r="M55" i="10"/>
  <c r="G56" i="10"/>
  <c r="N55" i="10"/>
  <c r="J56" i="10"/>
  <c r="L56" i="10" s="1"/>
  <c r="J57" i="9"/>
  <c r="N55" i="9"/>
  <c r="K56" i="9"/>
  <c r="L56" i="9" s="1"/>
  <c r="I57" i="9"/>
  <c r="M55" i="9"/>
  <c r="G56" i="9"/>
  <c r="E56" i="8"/>
  <c r="F56" i="8"/>
  <c r="K56" i="8" s="1"/>
  <c r="F56" i="7"/>
  <c r="K56" i="7" s="1"/>
  <c r="E56" i="7"/>
  <c r="I56" i="7" s="1"/>
  <c r="N55" i="6"/>
  <c r="J56" i="6"/>
  <c r="L56" i="6" s="1"/>
  <c r="M55" i="6"/>
  <c r="G56" i="6"/>
  <c r="N55" i="5"/>
  <c r="J56" i="5"/>
  <c r="L56" i="5" s="1"/>
  <c r="M55" i="5"/>
  <c r="G56" i="5"/>
  <c r="H55" i="4"/>
  <c r="O54" i="4"/>
  <c r="O55" i="9" l="1"/>
  <c r="E57" i="12"/>
  <c r="F57" i="12"/>
  <c r="J57" i="12" s="1"/>
  <c r="L56" i="11"/>
  <c r="O55" i="11"/>
  <c r="H56" i="11"/>
  <c r="H56" i="10"/>
  <c r="O55" i="10"/>
  <c r="H56" i="9"/>
  <c r="N55" i="8"/>
  <c r="J56" i="8"/>
  <c r="L56" i="8" s="1"/>
  <c r="I57" i="8"/>
  <c r="M55" i="8"/>
  <c r="G56" i="8"/>
  <c r="M55" i="7"/>
  <c r="G56" i="7"/>
  <c r="N55" i="7"/>
  <c r="J56" i="7"/>
  <c r="L56" i="7" s="1"/>
  <c r="O55" i="6"/>
  <c r="H56" i="6"/>
  <c r="O55" i="5"/>
  <c r="H56" i="5"/>
  <c r="E56" i="4"/>
  <c r="I56" i="4" s="1"/>
  <c r="F56" i="4"/>
  <c r="J56" i="4" s="1"/>
  <c r="N56" i="12" l="1"/>
  <c r="K57" i="12"/>
  <c r="L57" i="12" s="1"/>
  <c r="M56" i="12"/>
  <c r="I58" i="12"/>
  <c r="G57" i="12"/>
  <c r="E57" i="11"/>
  <c r="F57" i="11"/>
  <c r="K57" i="11" s="1"/>
  <c r="E57" i="10"/>
  <c r="I57" i="10" s="1"/>
  <c r="F57" i="10"/>
  <c r="K57" i="10" s="1"/>
  <c r="F57" i="9"/>
  <c r="E57" i="9"/>
  <c r="O55" i="8"/>
  <c r="H56" i="8"/>
  <c r="O55" i="7"/>
  <c r="H56" i="7"/>
  <c r="F57" i="6"/>
  <c r="K57" i="6" s="1"/>
  <c r="E57" i="6"/>
  <c r="I57" i="6" s="1"/>
  <c r="F57" i="5"/>
  <c r="K57" i="5" s="1"/>
  <c r="E57" i="5"/>
  <c r="I57" i="5" s="1"/>
  <c r="N55" i="4"/>
  <c r="K56" i="4"/>
  <c r="L56" i="4" s="1"/>
  <c r="M55" i="4"/>
  <c r="G56" i="4"/>
  <c r="O56" i="12" l="1"/>
  <c r="H57" i="12"/>
  <c r="N56" i="11"/>
  <c r="J57" i="11"/>
  <c r="M56" i="11"/>
  <c r="I57" i="11"/>
  <c r="G57" i="11"/>
  <c r="N56" i="10"/>
  <c r="J57" i="10"/>
  <c r="L57" i="10" s="1"/>
  <c r="M56" i="10"/>
  <c r="G57" i="10"/>
  <c r="I58" i="9"/>
  <c r="M56" i="9"/>
  <c r="G57" i="9"/>
  <c r="N56" i="9"/>
  <c r="J58" i="9"/>
  <c r="K57" i="9"/>
  <c r="L57" i="9" s="1"/>
  <c r="F57" i="8"/>
  <c r="K57" i="8" s="1"/>
  <c r="E57" i="8"/>
  <c r="E57" i="7"/>
  <c r="I57" i="7" s="1"/>
  <c r="F57" i="7"/>
  <c r="K57" i="7" s="1"/>
  <c r="N56" i="6"/>
  <c r="J57" i="6"/>
  <c r="L57" i="6" s="1"/>
  <c r="M56" i="6"/>
  <c r="G57" i="6"/>
  <c r="M56" i="5"/>
  <c r="G57" i="5"/>
  <c r="N56" i="5"/>
  <c r="J57" i="5"/>
  <c r="L57" i="5" s="1"/>
  <c r="O55" i="4"/>
  <c r="H56" i="4"/>
  <c r="E58" i="12" l="1"/>
  <c r="F58" i="12"/>
  <c r="J58" i="12" s="1"/>
  <c r="O56" i="11"/>
  <c r="L57" i="11"/>
  <c r="H57" i="11"/>
  <c r="O56" i="10"/>
  <c r="H57" i="10"/>
  <c r="H57" i="9"/>
  <c r="O56" i="9"/>
  <c r="M56" i="8"/>
  <c r="I58" i="8"/>
  <c r="G57" i="8"/>
  <c r="N56" i="8"/>
  <c r="J57" i="8"/>
  <c r="L57" i="8" s="1"/>
  <c r="N56" i="7"/>
  <c r="J57" i="7"/>
  <c r="L57" i="7" s="1"/>
  <c r="M56" i="7"/>
  <c r="G57" i="7"/>
  <c r="O56" i="6"/>
  <c r="H57" i="6"/>
  <c r="H57" i="5"/>
  <c r="O56" i="5"/>
  <c r="E57" i="4"/>
  <c r="I57" i="4" s="1"/>
  <c r="F57" i="4"/>
  <c r="J57" i="4" s="1"/>
  <c r="N57" i="12" l="1"/>
  <c r="K58" i="12"/>
  <c r="L58" i="12" s="1"/>
  <c r="M57" i="12"/>
  <c r="I59" i="12"/>
  <c r="G58" i="12"/>
  <c r="F58" i="11"/>
  <c r="K58" i="11" s="1"/>
  <c r="E58" i="11"/>
  <c r="F58" i="10"/>
  <c r="K58" i="10" s="1"/>
  <c r="E58" i="10"/>
  <c r="I58" i="10" s="1"/>
  <c r="E58" i="9"/>
  <c r="F58" i="9"/>
  <c r="H57" i="8"/>
  <c r="O56" i="8"/>
  <c r="O56" i="7"/>
  <c r="H57" i="7"/>
  <c r="F58" i="6"/>
  <c r="K58" i="6" s="1"/>
  <c r="E58" i="6"/>
  <c r="I58" i="6" s="1"/>
  <c r="E58" i="5"/>
  <c r="I58" i="5" s="1"/>
  <c r="F58" i="5"/>
  <c r="K58" i="5" s="1"/>
  <c r="N56" i="4"/>
  <c r="K57" i="4"/>
  <c r="L57" i="4" s="1"/>
  <c r="M56" i="4"/>
  <c r="G57" i="4"/>
  <c r="O57" i="12" l="1"/>
  <c r="H58" i="12"/>
  <c r="M57" i="11"/>
  <c r="I58" i="11"/>
  <c r="G58" i="11"/>
  <c r="N57" i="11"/>
  <c r="J58" i="11"/>
  <c r="M57" i="10"/>
  <c r="G58" i="10"/>
  <c r="N57" i="10"/>
  <c r="J58" i="10"/>
  <c r="L58" i="10" s="1"/>
  <c r="N57" i="9"/>
  <c r="J59" i="9"/>
  <c r="K58" i="9"/>
  <c r="L58" i="9" s="1"/>
  <c r="M57" i="9"/>
  <c r="I59" i="9"/>
  <c r="G58" i="9"/>
  <c r="E58" i="8"/>
  <c r="F58" i="8"/>
  <c r="K58" i="8" s="1"/>
  <c r="E58" i="7"/>
  <c r="I58" i="7" s="1"/>
  <c r="F58" i="7"/>
  <c r="K58" i="7" s="1"/>
  <c r="M57" i="6"/>
  <c r="G58" i="6"/>
  <c r="N57" i="6"/>
  <c r="J58" i="6"/>
  <c r="L58" i="6" s="1"/>
  <c r="N57" i="5"/>
  <c r="J58" i="5"/>
  <c r="L58" i="5" s="1"/>
  <c r="M57" i="5"/>
  <c r="G58" i="5"/>
  <c r="O56" i="4"/>
  <c r="H57" i="4"/>
  <c r="F59" i="12" l="1"/>
  <c r="J59" i="12" s="1"/>
  <c r="E59" i="12"/>
  <c r="L58" i="11"/>
  <c r="H58" i="11"/>
  <c r="O57" i="11"/>
  <c r="H58" i="10"/>
  <c r="O57" i="10"/>
  <c r="H58" i="9"/>
  <c r="O57" i="9"/>
  <c r="N57" i="8"/>
  <c r="J58" i="8"/>
  <c r="L58" i="8" s="1"/>
  <c r="M57" i="8"/>
  <c r="I59" i="8"/>
  <c r="G58" i="8"/>
  <c r="N57" i="7"/>
  <c r="J58" i="7"/>
  <c r="L58" i="7" s="1"/>
  <c r="M57" i="7"/>
  <c r="G58" i="7"/>
  <c r="O57" i="6"/>
  <c r="H58" i="6"/>
  <c r="O57" i="5"/>
  <c r="H58" i="5"/>
  <c r="E58" i="4"/>
  <c r="I58" i="4" s="1"/>
  <c r="F58" i="4"/>
  <c r="J58" i="4" s="1"/>
  <c r="I60" i="12" l="1"/>
  <c r="M58" i="12"/>
  <c r="G59" i="12"/>
  <c r="N58" i="12"/>
  <c r="K59" i="12"/>
  <c r="L59" i="12" s="1"/>
  <c r="E59" i="11"/>
  <c r="F59" i="11"/>
  <c r="K59" i="11" s="1"/>
  <c r="E59" i="10"/>
  <c r="I59" i="10" s="1"/>
  <c r="F59" i="10"/>
  <c r="K59" i="10" s="1"/>
  <c r="F59" i="9"/>
  <c r="E59" i="9"/>
  <c r="O57" i="8"/>
  <c r="H58" i="8"/>
  <c r="O57" i="7"/>
  <c r="H58" i="7"/>
  <c r="E59" i="6"/>
  <c r="I59" i="6" s="1"/>
  <c r="F59" i="6"/>
  <c r="K59" i="6" s="1"/>
  <c r="F59" i="5"/>
  <c r="K59" i="5" s="1"/>
  <c r="E59" i="5"/>
  <c r="I59" i="5" s="1"/>
  <c r="N57" i="4"/>
  <c r="K58" i="4"/>
  <c r="L58" i="4" s="1"/>
  <c r="M57" i="4"/>
  <c r="G58" i="4"/>
  <c r="H59" i="12" l="1"/>
  <c r="O58" i="12"/>
  <c r="N58" i="11"/>
  <c r="J59" i="11"/>
  <c r="M58" i="11"/>
  <c r="I59" i="11"/>
  <c r="G59" i="11"/>
  <c r="N58" i="10"/>
  <c r="J59" i="10"/>
  <c r="L59" i="10" s="1"/>
  <c r="M58" i="10"/>
  <c r="G59" i="10"/>
  <c r="J60" i="9"/>
  <c r="N58" i="9"/>
  <c r="K59" i="9"/>
  <c r="L59" i="9" s="1"/>
  <c r="I60" i="9"/>
  <c r="M58" i="9"/>
  <c r="O58" i="9" s="1"/>
  <c r="G59" i="9"/>
  <c r="F59" i="8"/>
  <c r="K59" i="8" s="1"/>
  <c r="E59" i="8"/>
  <c r="F59" i="7"/>
  <c r="K59" i="7" s="1"/>
  <c r="E59" i="7"/>
  <c r="I59" i="7" s="1"/>
  <c r="N58" i="6"/>
  <c r="J59" i="6"/>
  <c r="L59" i="6" s="1"/>
  <c r="M58" i="6"/>
  <c r="G59" i="6"/>
  <c r="M58" i="5"/>
  <c r="G59" i="5"/>
  <c r="N58" i="5"/>
  <c r="J59" i="5"/>
  <c r="L59" i="5" s="1"/>
  <c r="O57" i="4"/>
  <c r="H58" i="4"/>
  <c r="F60" i="12" l="1"/>
  <c r="J60" i="12" s="1"/>
  <c r="E60" i="12"/>
  <c r="O58" i="11"/>
  <c r="L59" i="11"/>
  <c r="H59" i="11"/>
  <c r="O58" i="10"/>
  <c r="H59" i="10"/>
  <c r="H59" i="9"/>
  <c r="N58" i="8"/>
  <c r="J59" i="8"/>
  <c r="L59" i="8" s="1"/>
  <c r="I60" i="8"/>
  <c r="M58" i="8"/>
  <c r="O58" i="8" s="1"/>
  <c r="G59" i="8"/>
  <c r="M58" i="7"/>
  <c r="G59" i="7"/>
  <c r="N58" i="7"/>
  <c r="J59" i="7"/>
  <c r="L59" i="7" s="1"/>
  <c r="O58" i="6"/>
  <c r="H59" i="6"/>
  <c r="O58" i="5"/>
  <c r="H59" i="5"/>
  <c r="F59" i="4"/>
  <c r="J59" i="4" s="1"/>
  <c r="E59" i="4"/>
  <c r="I59" i="4" s="1"/>
  <c r="I61" i="12" l="1"/>
  <c r="M59" i="12"/>
  <c r="G60" i="12"/>
  <c r="N59" i="12"/>
  <c r="K60" i="12"/>
  <c r="L60" i="12" s="1"/>
  <c r="F60" i="11"/>
  <c r="K60" i="11" s="1"/>
  <c r="E60" i="11"/>
  <c r="I60" i="11" s="1"/>
  <c r="F60" i="10"/>
  <c r="K60" i="10" s="1"/>
  <c r="E60" i="10"/>
  <c r="I60" i="10" s="1"/>
  <c r="E60" i="9"/>
  <c r="F60" i="9"/>
  <c r="H59" i="8"/>
  <c r="H59" i="7"/>
  <c r="O58" i="7"/>
  <c r="F60" i="6"/>
  <c r="K60" i="6" s="1"/>
  <c r="E60" i="6"/>
  <c r="I60" i="6" s="1"/>
  <c r="E60" i="5"/>
  <c r="I60" i="5" s="1"/>
  <c r="F60" i="5"/>
  <c r="K60" i="5" s="1"/>
  <c r="M58" i="4"/>
  <c r="G59" i="4"/>
  <c r="N58" i="4"/>
  <c r="K59" i="4"/>
  <c r="L59" i="4" s="1"/>
  <c r="O59" i="12" l="1"/>
  <c r="H60" i="12"/>
  <c r="M59" i="11"/>
  <c r="G60" i="11"/>
  <c r="N59" i="11"/>
  <c r="J60" i="11"/>
  <c r="L60" i="11" s="1"/>
  <c r="N59" i="10"/>
  <c r="J60" i="10"/>
  <c r="L60" i="10" s="1"/>
  <c r="M59" i="10"/>
  <c r="G60" i="10"/>
  <c r="J61" i="9"/>
  <c r="N59" i="9"/>
  <c r="K60" i="9"/>
  <c r="L60" i="9" s="1"/>
  <c r="I61" i="9"/>
  <c r="M59" i="9"/>
  <c r="O59" i="9" s="1"/>
  <c r="G60" i="9"/>
  <c r="F60" i="8"/>
  <c r="K60" i="8" s="1"/>
  <c r="E60" i="8"/>
  <c r="F60" i="7"/>
  <c r="K60" i="7" s="1"/>
  <c r="E60" i="7"/>
  <c r="I60" i="7" s="1"/>
  <c r="M59" i="6"/>
  <c r="G60" i="6"/>
  <c r="N59" i="6"/>
  <c r="J60" i="6"/>
  <c r="L60" i="6" s="1"/>
  <c r="N59" i="5"/>
  <c r="J60" i="5"/>
  <c r="L60" i="5" s="1"/>
  <c r="M59" i="5"/>
  <c r="G60" i="5"/>
  <c r="H59" i="4"/>
  <c r="O58" i="4"/>
  <c r="E61" i="12" l="1"/>
  <c r="F61" i="12"/>
  <c r="J61" i="12" s="1"/>
  <c r="O59" i="11"/>
  <c r="H60" i="11"/>
  <c r="O59" i="10"/>
  <c r="H60" i="10"/>
  <c r="H60" i="9"/>
  <c r="I61" i="8"/>
  <c r="M59" i="8"/>
  <c r="G60" i="8"/>
  <c r="N59" i="8"/>
  <c r="J60" i="8"/>
  <c r="L60" i="8" s="1"/>
  <c r="M59" i="7"/>
  <c r="G60" i="7"/>
  <c r="N59" i="7"/>
  <c r="J60" i="7"/>
  <c r="L60" i="7" s="1"/>
  <c r="H60" i="6"/>
  <c r="O59" i="6"/>
  <c r="O59" i="5"/>
  <c r="H60" i="5"/>
  <c r="E60" i="4"/>
  <c r="I60" i="4" s="1"/>
  <c r="F60" i="4"/>
  <c r="J60" i="4" s="1"/>
  <c r="N60" i="12" l="1"/>
  <c r="K61" i="12"/>
  <c r="L61" i="12" s="1"/>
  <c r="M60" i="12"/>
  <c r="I62" i="12"/>
  <c r="G61" i="12"/>
  <c r="E61" i="11"/>
  <c r="I61" i="11" s="1"/>
  <c r="F61" i="11"/>
  <c r="K61" i="11" s="1"/>
  <c r="F61" i="10"/>
  <c r="K61" i="10" s="1"/>
  <c r="E61" i="10"/>
  <c r="I61" i="10" s="1"/>
  <c r="E61" i="9"/>
  <c r="F61" i="9"/>
  <c r="O59" i="8"/>
  <c r="H60" i="8"/>
  <c r="O59" i="7"/>
  <c r="H60" i="7"/>
  <c r="E61" i="6"/>
  <c r="I61" i="6" s="1"/>
  <c r="F61" i="6"/>
  <c r="K61" i="6" s="1"/>
  <c r="F61" i="5"/>
  <c r="K61" i="5" s="1"/>
  <c r="E61" i="5"/>
  <c r="I61" i="5" s="1"/>
  <c r="N59" i="4"/>
  <c r="K60" i="4"/>
  <c r="L60" i="4" s="1"/>
  <c r="M59" i="4"/>
  <c r="G60" i="4"/>
  <c r="O60" i="12" l="1"/>
  <c r="H61" i="12"/>
  <c r="N60" i="11"/>
  <c r="J61" i="11"/>
  <c r="L61" i="11" s="1"/>
  <c r="M60" i="11"/>
  <c r="G61" i="11"/>
  <c r="M60" i="10"/>
  <c r="G61" i="10"/>
  <c r="N60" i="10"/>
  <c r="J61" i="10"/>
  <c r="L61" i="10" s="1"/>
  <c r="N60" i="9"/>
  <c r="J62" i="9"/>
  <c r="K61" i="9"/>
  <c r="L61" i="9" s="1"/>
  <c r="I62" i="9"/>
  <c r="M60" i="9"/>
  <c r="O60" i="9" s="1"/>
  <c r="G61" i="9"/>
  <c r="E61" i="8"/>
  <c r="F61" i="8"/>
  <c r="K61" i="8" s="1"/>
  <c r="E61" i="7"/>
  <c r="I61" i="7" s="1"/>
  <c r="F61" i="7"/>
  <c r="K61" i="7" s="1"/>
  <c r="N60" i="6"/>
  <c r="J61" i="6"/>
  <c r="L61" i="6" s="1"/>
  <c r="M60" i="6"/>
  <c r="G61" i="6"/>
  <c r="N60" i="5"/>
  <c r="J61" i="5"/>
  <c r="L61" i="5" s="1"/>
  <c r="M60" i="5"/>
  <c r="G61" i="5"/>
  <c r="O59" i="4"/>
  <c r="H60" i="4"/>
  <c r="F62" i="12" l="1"/>
  <c r="J62" i="12" s="1"/>
  <c r="E62" i="12"/>
  <c r="O60" i="11"/>
  <c r="H61" i="11"/>
  <c r="H61" i="10"/>
  <c r="O60" i="10"/>
  <c r="H61" i="9"/>
  <c r="N60" i="8"/>
  <c r="J61" i="8"/>
  <c r="L61" i="8" s="1"/>
  <c r="M60" i="8"/>
  <c r="I62" i="8"/>
  <c r="G61" i="8"/>
  <c r="N60" i="7"/>
  <c r="J61" i="7"/>
  <c r="L61" i="7" s="1"/>
  <c r="M60" i="7"/>
  <c r="G61" i="7"/>
  <c r="O60" i="6"/>
  <c r="H61" i="6"/>
  <c r="O60" i="5"/>
  <c r="H61" i="5"/>
  <c r="E61" i="4"/>
  <c r="I61" i="4" s="1"/>
  <c r="F61" i="4"/>
  <c r="J61" i="4" s="1"/>
  <c r="M61" i="12" l="1"/>
  <c r="G62" i="12"/>
  <c r="K63" i="12"/>
  <c r="N61" i="12"/>
  <c r="K62" i="12"/>
  <c r="L62" i="12" s="1"/>
  <c r="E62" i="11"/>
  <c r="I62" i="11" s="1"/>
  <c r="F62" i="11"/>
  <c r="K62" i="11" s="1"/>
  <c r="E62" i="10"/>
  <c r="I62" i="10" s="1"/>
  <c r="F62" i="10"/>
  <c r="K62" i="10" s="1"/>
  <c r="E62" i="9"/>
  <c r="F62" i="9"/>
  <c r="O60" i="8"/>
  <c r="H61" i="8"/>
  <c r="O60" i="7"/>
  <c r="H61" i="7"/>
  <c r="F62" i="6"/>
  <c r="K62" i="6" s="1"/>
  <c r="E62" i="6"/>
  <c r="I62" i="6" s="1"/>
  <c r="E62" i="5"/>
  <c r="I62" i="5" s="1"/>
  <c r="F62" i="5"/>
  <c r="K62" i="5" s="1"/>
  <c r="N60" i="4"/>
  <c r="K61" i="4"/>
  <c r="L61" i="4" s="1"/>
  <c r="M60" i="4"/>
  <c r="G61" i="4"/>
  <c r="H62" i="12" l="1"/>
  <c r="O61" i="12"/>
  <c r="N61" i="11"/>
  <c r="J62" i="11"/>
  <c r="L62" i="11" s="1"/>
  <c r="M61" i="11"/>
  <c r="G62" i="11"/>
  <c r="M61" i="10"/>
  <c r="G62" i="10"/>
  <c r="N61" i="10"/>
  <c r="J62" i="10"/>
  <c r="L62" i="10" s="1"/>
  <c r="K63" i="9"/>
  <c r="N61" i="9"/>
  <c r="K62" i="9"/>
  <c r="L62" i="9" s="1"/>
  <c r="M61" i="9"/>
  <c r="G62" i="9"/>
  <c r="F62" i="8"/>
  <c r="K62" i="8" s="1"/>
  <c r="E62" i="8"/>
  <c r="E62" i="7"/>
  <c r="I62" i="7" s="1"/>
  <c r="F62" i="7"/>
  <c r="K62" i="7" s="1"/>
  <c r="M61" i="6"/>
  <c r="G62" i="6"/>
  <c r="N61" i="6"/>
  <c r="J62" i="6"/>
  <c r="L62" i="6" s="1"/>
  <c r="N61" i="5"/>
  <c r="J62" i="5"/>
  <c r="L62" i="5" s="1"/>
  <c r="M61" i="5"/>
  <c r="G62" i="5"/>
  <c r="O60" i="4"/>
  <c r="H61" i="4"/>
  <c r="O61" i="9" l="1"/>
  <c r="E63" i="12"/>
  <c r="F63" i="12"/>
  <c r="O61" i="11"/>
  <c r="H62" i="11"/>
  <c r="H62" i="10"/>
  <c r="O61" i="10"/>
  <c r="H62" i="9"/>
  <c r="M61" i="8"/>
  <c r="G62" i="8"/>
  <c r="K63" i="8"/>
  <c r="N61" i="8"/>
  <c r="J62" i="8"/>
  <c r="L62" i="8" s="1"/>
  <c r="N61" i="7"/>
  <c r="J62" i="7"/>
  <c r="L62" i="7" s="1"/>
  <c r="M61" i="7"/>
  <c r="G62" i="7"/>
  <c r="O61" i="6"/>
  <c r="H62" i="6"/>
  <c r="O61" i="5"/>
  <c r="H62" i="5"/>
  <c r="E62" i="4"/>
  <c r="I62" i="4" s="1"/>
  <c r="F62" i="4"/>
  <c r="J62" i="4" s="1"/>
  <c r="N62" i="12" l="1"/>
  <c r="K64" i="12"/>
  <c r="J63" i="12"/>
  <c r="M62" i="12"/>
  <c r="O62" i="12" s="1"/>
  <c r="I63" i="12"/>
  <c r="G63" i="12"/>
  <c r="F63" i="11"/>
  <c r="K63" i="11" s="1"/>
  <c r="E63" i="11"/>
  <c r="I63" i="11" s="1"/>
  <c r="E63" i="10"/>
  <c r="I63" i="10" s="1"/>
  <c r="F63" i="10"/>
  <c r="K63" i="10" s="1"/>
  <c r="E63" i="9"/>
  <c r="F63" i="9"/>
  <c r="H62" i="8"/>
  <c r="O61" i="8"/>
  <c r="O61" i="7"/>
  <c r="H62" i="7"/>
  <c r="E63" i="6"/>
  <c r="I63" i="6" s="1"/>
  <c r="F63" i="6"/>
  <c r="K63" i="6" s="1"/>
  <c r="F63" i="5"/>
  <c r="K63" i="5" s="1"/>
  <c r="E63" i="5"/>
  <c r="I63" i="5" s="1"/>
  <c r="N61" i="4"/>
  <c r="K62" i="4"/>
  <c r="L62" i="4" s="1"/>
  <c r="M61" i="4"/>
  <c r="G62" i="4"/>
  <c r="L63" i="12" l="1"/>
  <c r="H63" i="12"/>
  <c r="M62" i="11"/>
  <c r="G63" i="11"/>
  <c r="N62" i="11"/>
  <c r="J63" i="11"/>
  <c r="L63" i="11" s="1"/>
  <c r="N62" i="10"/>
  <c r="J63" i="10"/>
  <c r="L63" i="10" s="1"/>
  <c r="M62" i="10"/>
  <c r="G63" i="10"/>
  <c r="M62" i="9"/>
  <c r="I63" i="9"/>
  <c r="G63" i="9"/>
  <c r="K64" i="9"/>
  <c r="N62" i="9"/>
  <c r="J63" i="9"/>
  <c r="E63" i="8"/>
  <c r="I63" i="8" s="1"/>
  <c r="F63" i="8"/>
  <c r="F63" i="7"/>
  <c r="K63" i="7" s="1"/>
  <c r="E63" i="7"/>
  <c r="I63" i="7" s="1"/>
  <c r="N62" i="6"/>
  <c r="J63" i="6"/>
  <c r="L63" i="6" s="1"/>
  <c r="M62" i="6"/>
  <c r="G63" i="6"/>
  <c r="M62" i="5"/>
  <c r="G63" i="5"/>
  <c r="N62" i="5"/>
  <c r="J63" i="5"/>
  <c r="L63" i="5" s="1"/>
  <c r="O61" i="4"/>
  <c r="H62" i="4"/>
  <c r="L63" i="9" l="1"/>
  <c r="O62" i="9"/>
  <c r="F64" i="12"/>
  <c r="E64" i="12"/>
  <c r="H63" i="11"/>
  <c r="O62" i="11"/>
  <c r="O62" i="10"/>
  <c r="H63" i="10"/>
  <c r="H63" i="9"/>
  <c r="N62" i="8"/>
  <c r="K64" i="8"/>
  <c r="J63" i="8"/>
  <c r="L63" i="8" s="1"/>
  <c r="M62" i="8"/>
  <c r="G63" i="8"/>
  <c r="M62" i="7"/>
  <c r="G63" i="7"/>
  <c r="N62" i="7"/>
  <c r="J63" i="7"/>
  <c r="L63" i="7" s="1"/>
  <c r="O62" i="6"/>
  <c r="H63" i="6"/>
  <c r="O62" i="5"/>
  <c r="H63" i="5"/>
  <c r="E63" i="4"/>
  <c r="F63" i="4"/>
  <c r="K63" i="4" s="1"/>
  <c r="O62" i="8" l="1"/>
  <c r="I65" i="12"/>
  <c r="M63" i="12"/>
  <c r="I64" i="12"/>
  <c r="G64" i="12"/>
  <c r="N63" i="12"/>
  <c r="K65" i="12"/>
  <c r="J64" i="12"/>
  <c r="E64" i="11"/>
  <c r="I64" i="11" s="1"/>
  <c r="F64" i="11"/>
  <c r="K64" i="11" s="1"/>
  <c r="F64" i="10"/>
  <c r="K64" i="10" s="1"/>
  <c r="E64" i="10"/>
  <c r="I64" i="10" s="1"/>
  <c r="E64" i="9"/>
  <c r="F64" i="9"/>
  <c r="H63" i="8"/>
  <c r="H63" i="7"/>
  <c r="O62" i="7"/>
  <c r="F64" i="6"/>
  <c r="K64" i="6" s="1"/>
  <c r="E64" i="6"/>
  <c r="I64" i="6" s="1"/>
  <c r="E64" i="5"/>
  <c r="I64" i="5" s="1"/>
  <c r="F64" i="5"/>
  <c r="K64" i="5" s="1"/>
  <c r="N62" i="4"/>
  <c r="J63" i="4"/>
  <c r="M62" i="4"/>
  <c r="I63" i="4"/>
  <c r="G63" i="4"/>
  <c r="O63" i="12" l="1"/>
  <c r="L64" i="12"/>
  <c r="H64" i="12"/>
  <c r="N63" i="11"/>
  <c r="J64" i="11"/>
  <c r="L64" i="11" s="1"/>
  <c r="M63" i="11"/>
  <c r="G64" i="11"/>
  <c r="M63" i="10"/>
  <c r="G64" i="10"/>
  <c r="N63" i="10"/>
  <c r="J64" i="10"/>
  <c r="L64" i="10" s="1"/>
  <c r="K65" i="9"/>
  <c r="N63" i="9"/>
  <c r="J64" i="9"/>
  <c r="I65" i="9"/>
  <c r="M63" i="9"/>
  <c r="O63" i="9" s="1"/>
  <c r="I64" i="9"/>
  <c r="G64" i="9"/>
  <c r="F64" i="8"/>
  <c r="E64" i="8"/>
  <c r="I64" i="8" s="1"/>
  <c r="E64" i="7"/>
  <c r="I64" i="7" s="1"/>
  <c r="F64" i="7"/>
  <c r="K64" i="7" s="1"/>
  <c r="M63" i="6"/>
  <c r="G64" i="6"/>
  <c r="N63" i="6"/>
  <c r="J64" i="6"/>
  <c r="L64" i="6" s="1"/>
  <c r="N63" i="5"/>
  <c r="J64" i="5"/>
  <c r="L64" i="5" s="1"/>
  <c r="M63" i="5"/>
  <c r="G64" i="5"/>
  <c r="L63" i="4"/>
  <c r="H63" i="4"/>
  <c r="O62" i="4"/>
  <c r="L64" i="9" l="1"/>
  <c r="F65" i="12"/>
  <c r="E65" i="12"/>
  <c r="O63" i="11"/>
  <c r="H64" i="11"/>
  <c r="O63" i="10"/>
  <c r="H64" i="10"/>
  <c r="H64" i="9"/>
  <c r="I65" i="8"/>
  <c r="M63" i="8"/>
  <c r="G64" i="8"/>
  <c r="N63" i="8"/>
  <c r="J64" i="8"/>
  <c r="L64" i="8" s="1"/>
  <c r="N63" i="7"/>
  <c r="J64" i="7"/>
  <c r="L64" i="7" s="1"/>
  <c r="M63" i="7"/>
  <c r="G64" i="7"/>
  <c r="O63" i="6"/>
  <c r="H64" i="6"/>
  <c r="O63" i="5"/>
  <c r="H64" i="5"/>
  <c r="E64" i="4"/>
  <c r="F64" i="4"/>
  <c r="K64" i="4" s="1"/>
  <c r="M64" i="12" l="1"/>
  <c r="I66" i="12"/>
  <c r="G65" i="12"/>
  <c r="N64" i="12"/>
  <c r="K66" i="12"/>
  <c r="J65" i="12"/>
  <c r="L65" i="12" s="1"/>
  <c r="F65" i="11"/>
  <c r="K65" i="11" s="1"/>
  <c r="E65" i="11"/>
  <c r="I65" i="11" s="1"/>
  <c r="E65" i="10"/>
  <c r="I65" i="10" s="1"/>
  <c r="F65" i="10"/>
  <c r="K65" i="10" s="1"/>
  <c r="F65" i="9"/>
  <c r="E65" i="9"/>
  <c r="O63" i="8"/>
  <c r="H64" i="8"/>
  <c r="O63" i="7"/>
  <c r="H64" i="7"/>
  <c r="E65" i="6"/>
  <c r="I65" i="6" s="1"/>
  <c r="F65" i="6"/>
  <c r="K65" i="6" s="1"/>
  <c r="E65" i="5"/>
  <c r="I65" i="5" s="1"/>
  <c r="F65" i="5"/>
  <c r="K65" i="5" s="1"/>
  <c r="N63" i="4"/>
  <c r="J64" i="4"/>
  <c r="M63" i="4"/>
  <c r="I64" i="4"/>
  <c r="G64" i="4"/>
  <c r="H65" i="12" l="1"/>
  <c r="O64" i="12"/>
  <c r="M64" i="11"/>
  <c r="G65" i="11"/>
  <c r="N64" i="11"/>
  <c r="J65" i="11"/>
  <c r="L65" i="11" s="1"/>
  <c r="N64" i="10"/>
  <c r="J65" i="10"/>
  <c r="L65" i="10" s="1"/>
  <c r="M64" i="10"/>
  <c r="G65" i="10"/>
  <c r="I66" i="9"/>
  <c r="M64" i="9"/>
  <c r="G65" i="9"/>
  <c r="N64" i="9"/>
  <c r="K66" i="9"/>
  <c r="J65" i="9"/>
  <c r="L65" i="9" s="1"/>
  <c r="E65" i="8"/>
  <c r="F65" i="8"/>
  <c r="K65" i="8" s="1"/>
  <c r="E65" i="7"/>
  <c r="I65" i="7" s="1"/>
  <c r="F65" i="7"/>
  <c r="K65" i="7" s="1"/>
  <c r="M64" i="6"/>
  <c r="G65" i="6"/>
  <c r="N64" i="6"/>
  <c r="J65" i="6"/>
  <c r="L65" i="6" s="1"/>
  <c r="N64" i="5"/>
  <c r="J65" i="5"/>
  <c r="L65" i="5" s="1"/>
  <c r="M64" i="5"/>
  <c r="G65" i="5"/>
  <c r="O63" i="4"/>
  <c r="L64" i="4"/>
  <c r="H64" i="4"/>
  <c r="E66" i="12" l="1"/>
  <c r="F66" i="12"/>
  <c r="O64" i="11"/>
  <c r="H65" i="11"/>
  <c r="O64" i="10"/>
  <c r="H65" i="10"/>
  <c r="H65" i="9"/>
  <c r="O64" i="9"/>
  <c r="N64" i="8"/>
  <c r="J65" i="8"/>
  <c r="L65" i="8" s="1"/>
  <c r="M64" i="8"/>
  <c r="O64" i="8" s="1"/>
  <c r="I66" i="8"/>
  <c r="G65" i="8"/>
  <c r="N64" i="7"/>
  <c r="J65" i="7"/>
  <c r="L65" i="7" s="1"/>
  <c r="M64" i="7"/>
  <c r="G65" i="7"/>
  <c r="H65" i="6"/>
  <c r="O64" i="6"/>
  <c r="O64" i="5"/>
  <c r="H65" i="5"/>
  <c r="F65" i="4"/>
  <c r="K65" i="4" s="1"/>
  <c r="E65" i="4"/>
  <c r="I65" i="4" s="1"/>
  <c r="K67" i="12" l="1"/>
  <c r="N65" i="12"/>
  <c r="J66" i="12"/>
  <c r="L66" i="12" s="1"/>
  <c r="M65" i="12"/>
  <c r="I67" i="12"/>
  <c r="G66" i="12"/>
  <c r="E66" i="11"/>
  <c r="I66" i="11" s="1"/>
  <c r="F66" i="11"/>
  <c r="K66" i="11" s="1"/>
  <c r="E66" i="10"/>
  <c r="I66" i="10" s="1"/>
  <c r="F66" i="10"/>
  <c r="K66" i="10" s="1"/>
  <c r="E66" i="9"/>
  <c r="F66" i="9"/>
  <c r="H65" i="8"/>
  <c r="O64" i="7"/>
  <c r="H65" i="7"/>
  <c r="F66" i="6"/>
  <c r="K66" i="6" s="1"/>
  <c r="E66" i="6"/>
  <c r="I66" i="6" s="1"/>
  <c r="F66" i="5"/>
  <c r="K66" i="5" s="1"/>
  <c r="E66" i="5"/>
  <c r="I66" i="5" s="1"/>
  <c r="M64" i="4"/>
  <c r="G65" i="4"/>
  <c r="N64" i="4"/>
  <c r="J65" i="4"/>
  <c r="L65" i="4" s="1"/>
  <c r="H66" i="12" l="1"/>
  <c r="O65" i="12"/>
  <c r="N65" i="11"/>
  <c r="J66" i="11"/>
  <c r="L66" i="11" s="1"/>
  <c r="M65" i="11"/>
  <c r="G66" i="11"/>
  <c r="N65" i="10"/>
  <c r="J66" i="10"/>
  <c r="L66" i="10" s="1"/>
  <c r="M65" i="10"/>
  <c r="G66" i="10"/>
  <c r="K67" i="9"/>
  <c r="N65" i="9"/>
  <c r="J66" i="9"/>
  <c r="L66" i="9" s="1"/>
  <c r="M65" i="9"/>
  <c r="I67" i="9"/>
  <c r="G66" i="9"/>
  <c r="F66" i="8"/>
  <c r="K66" i="8" s="1"/>
  <c r="E66" i="8"/>
  <c r="E66" i="7"/>
  <c r="I66" i="7" s="1"/>
  <c r="F66" i="7"/>
  <c r="K66" i="7" s="1"/>
  <c r="M65" i="6"/>
  <c r="G66" i="6"/>
  <c r="N65" i="6"/>
  <c r="J66" i="6"/>
  <c r="L66" i="6" s="1"/>
  <c r="N65" i="5"/>
  <c r="J66" i="5"/>
  <c r="L66" i="5" s="1"/>
  <c r="M65" i="5"/>
  <c r="G66" i="5"/>
  <c r="H65" i="4"/>
  <c r="O64" i="4"/>
  <c r="O65" i="9" l="1"/>
  <c r="F67" i="12"/>
  <c r="E67" i="12"/>
  <c r="O65" i="11"/>
  <c r="H66" i="11"/>
  <c r="O65" i="10"/>
  <c r="H66" i="10"/>
  <c r="H66" i="9"/>
  <c r="M65" i="8"/>
  <c r="I67" i="8"/>
  <c r="G66" i="8"/>
  <c r="N65" i="8"/>
  <c r="J66" i="8"/>
  <c r="L66" i="8" s="1"/>
  <c r="N65" i="7"/>
  <c r="J66" i="7"/>
  <c r="L66" i="7" s="1"/>
  <c r="M65" i="7"/>
  <c r="G66" i="7"/>
  <c r="H66" i="6"/>
  <c r="O65" i="6"/>
  <c r="O65" i="5"/>
  <c r="H66" i="5"/>
  <c r="F66" i="4"/>
  <c r="K66" i="4" s="1"/>
  <c r="E66" i="4"/>
  <c r="I66" i="4" s="1"/>
  <c r="I68" i="12" l="1"/>
  <c r="M66" i="12"/>
  <c r="G67" i="12"/>
  <c r="N66" i="12"/>
  <c r="K68" i="12"/>
  <c r="J67" i="12"/>
  <c r="L67" i="12" s="1"/>
  <c r="F67" i="11"/>
  <c r="K67" i="11" s="1"/>
  <c r="E67" i="11"/>
  <c r="I67" i="11" s="1"/>
  <c r="F67" i="10"/>
  <c r="K67" i="10" s="1"/>
  <c r="E67" i="10"/>
  <c r="I67" i="10" s="1"/>
  <c r="F67" i="9"/>
  <c r="E67" i="9"/>
  <c r="H66" i="8"/>
  <c r="O65" i="8"/>
  <c r="O65" i="7"/>
  <c r="H66" i="7"/>
  <c r="E67" i="6"/>
  <c r="I67" i="6" s="1"/>
  <c r="F67" i="6"/>
  <c r="K67" i="6" s="1"/>
  <c r="F67" i="5"/>
  <c r="K67" i="5" s="1"/>
  <c r="E67" i="5"/>
  <c r="I67" i="5" s="1"/>
  <c r="M65" i="4"/>
  <c r="G66" i="4"/>
  <c r="N65" i="4"/>
  <c r="J66" i="4"/>
  <c r="L66" i="4" s="1"/>
  <c r="O66" i="12" l="1"/>
  <c r="H67" i="12"/>
  <c r="M66" i="11"/>
  <c r="G67" i="11"/>
  <c r="N66" i="11"/>
  <c r="J67" i="11"/>
  <c r="L67" i="11" s="1"/>
  <c r="N66" i="10"/>
  <c r="J67" i="10"/>
  <c r="L67" i="10" s="1"/>
  <c r="M66" i="10"/>
  <c r="G67" i="10"/>
  <c r="I68" i="9"/>
  <c r="M66" i="9"/>
  <c r="G67" i="9"/>
  <c r="N66" i="9"/>
  <c r="K68" i="9"/>
  <c r="J67" i="9"/>
  <c r="L67" i="9" s="1"/>
  <c r="E67" i="8"/>
  <c r="F67" i="8"/>
  <c r="K67" i="8" s="1"/>
  <c r="F67" i="7"/>
  <c r="K67" i="7" s="1"/>
  <c r="E67" i="7"/>
  <c r="I67" i="7" s="1"/>
  <c r="N66" i="6"/>
  <c r="J67" i="6"/>
  <c r="L67" i="6" s="1"/>
  <c r="M66" i="6"/>
  <c r="G67" i="6"/>
  <c r="M66" i="5"/>
  <c r="G67" i="5"/>
  <c r="N66" i="5"/>
  <c r="J67" i="5"/>
  <c r="L67" i="5" s="1"/>
  <c r="H66" i="4"/>
  <c r="O65" i="4"/>
  <c r="E68" i="12" l="1"/>
  <c r="F68" i="12"/>
  <c r="H67" i="11"/>
  <c r="O66" i="11"/>
  <c r="O66" i="10"/>
  <c r="H67" i="10"/>
  <c r="H67" i="9"/>
  <c r="O66" i="9"/>
  <c r="N66" i="8"/>
  <c r="J67" i="8"/>
  <c r="L67" i="8" s="1"/>
  <c r="I68" i="8"/>
  <c r="M66" i="8"/>
  <c r="O66" i="8" s="1"/>
  <c r="G67" i="8"/>
  <c r="M66" i="7"/>
  <c r="G67" i="7"/>
  <c r="N66" i="7"/>
  <c r="J67" i="7"/>
  <c r="L67" i="7" s="1"/>
  <c r="O66" i="6"/>
  <c r="H67" i="6"/>
  <c r="O66" i="5"/>
  <c r="H67" i="5"/>
  <c r="E67" i="4"/>
  <c r="I67" i="4" s="1"/>
  <c r="F67" i="4"/>
  <c r="K67" i="4" s="1"/>
  <c r="N67" i="12" l="1"/>
  <c r="K69" i="12"/>
  <c r="J68" i="12"/>
  <c r="L68" i="12" s="1"/>
  <c r="I69" i="12"/>
  <c r="M67" i="12"/>
  <c r="O67" i="12" s="1"/>
  <c r="G68" i="12"/>
  <c r="E68" i="11"/>
  <c r="I68" i="11" s="1"/>
  <c r="F68" i="11"/>
  <c r="K68" i="11" s="1"/>
  <c r="F68" i="10"/>
  <c r="K68" i="10" s="1"/>
  <c r="E68" i="10"/>
  <c r="I68" i="10" s="1"/>
  <c r="F68" i="9"/>
  <c r="E68" i="9"/>
  <c r="H67" i="8"/>
  <c r="H67" i="7"/>
  <c r="O66" i="7"/>
  <c r="F68" i="6"/>
  <c r="K68" i="6" s="1"/>
  <c r="E68" i="6"/>
  <c r="I68" i="6" s="1"/>
  <c r="E68" i="5"/>
  <c r="I68" i="5" s="1"/>
  <c r="F68" i="5"/>
  <c r="K68" i="5" s="1"/>
  <c r="M66" i="4"/>
  <c r="G67" i="4"/>
  <c r="N66" i="4"/>
  <c r="J67" i="4"/>
  <c r="L67" i="4" s="1"/>
  <c r="H68" i="12" l="1"/>
  <c r="N67" i="11"/>
  <c r="J68" i="11"/>
  <c r="L68" i="11" s="1"/>
  <c r="M67" i="11"/>
  <c r="G68" i="11"/>
  <c r="N67" i="10"/>
  <c r="J68" i="10"/>
  <c r="L68" i="10" s="1"/>
  <c r="M67" i="10"/>
  <c r="G68" i="10"/>
  <c r="I69" i="9"/>
  <c r="M67" i="9"/>
  <c r="O67" i="9" s="1"/>
  <c r="G68" i="9"/>
  <c r="N67" i="9"/>
  <c r="K69" i="9"/>
  <c r="J68" i="9"/>
  <c r="L68" i="9" s="1"/>
  <c r="F68" i="8"/>
  <c r="K68" i="8" s="1"/>
  <c r="E68" i="8"/>
  <c r="E68" i="7"/>
  <c r="I68" i="7" s="1"/>
  <c r="F68" i="7"/>
  <c r="K68" i="7" s="1"/>
  <c r="M67" i="6"/>
  <c r="G68" i="6"/>
  <c r="N67" i="6"/>
  <c r="J68" i="6"/>
  <c r="L68" i="6" s="1"/>
  <c r="N67" i="5"/>
  <c r="J68" i="5"/>
  <c r="L68" i="5" s="1"/>
  <c r="M67" i="5"/>
  <c r="G68" i="5"/>
  <c r="O66" i="4"/>
  <c r="H67" i="4"/>
  <c r="F69" i="12" l="1"/>
  <c r="E69" i="12"/>
  <c r="O67" i="11"/>
  <c r="H68" i="11"/>
  <c r="O67" i="10"/>
  <c r="H68" i="10"/>
  <c r="H68" i="9"/>
  <c r="M67" i="8"/>
  <c r="G68" i="8"/>
  <c r="N67" i="8"/>
  <c r="K69" i="8"/>
  <c r="J68" i="8"/>
  <c r="L68" i="8" s="1"/>
  <c r="N67" i="7"/>
  <c r="J68" i="7"/>
  <c r="L68" i="7" s="1"/>
  <c r="M67" i="7"/>
  <c r="G68" i="7"/>
  <c r="H68" i="6"/>
  <c r="O67" i="6"/>
  <c r="O67" i="5"/>
  <c r="H68" i="5"/>
  <c r="F68" i="4"/>
  <c r="K68" i="4" s="1"/>
  <c r="E68" i="4"/>
  <c r="I68" i="4" s="1"/>
  <c r="M68" i="12" l="1"/>
  <c r="I70" i="12"/>
  <c r="G69" i="12"/>
  <c r="N68" i="12"/>
  <c r="K70" i="12"/>
  <c r="J69" i="12"/>
  <c r="L69" i="12" s="1"/>
  <c r="F69" i="11"/>
  <c r="K69" i="11" s="1"/>
  <c r="E69" i="11"/>
  <c r="I69" i="11" s="1"/>
  <c r="F69" i="10"/>
  <c r="K69" i="10" s="1"/>
  <c r="E69" i="10"/>
  <c r="I69" i="10" s="1"/>
  <c r="E69" i="9"/>
  <c r="F69" i="9"/>
  <c r="H68" i="8"/>
  <c r="O67" i="8"/>
  <c r="O67" i="7"/>
  <c r="H68" i="7"/>
  <c r="E69" i="6"/>
  <c r="I69" i="6" s="1"/>
  <c r="F69" i="6"/>
  <c r="K69" i="6" s="1"/>
  <c r="F69" i="5"/>
  <c r="K69" i="5" s="1"/>
  <c r="E69" i="5"/>
  <c r="I69" i="5" s="1"/>
  <c r="M67" i="4"/>
  <c r="G68" i="4"/>
  <c r="N67" i="4"/>
  <c r="J68" i="4"/>
  <c r="L68" i="4" s="1"/>
  <c r="H69" i="12" l="1"/>
  <c r="O68" i="12"/>
  <c r="M68" i="11"/>
  <c r="G69" i="11"/>
  <c r="N68" i="11"/>
  <c r="J69" i="11"/>
  <c r="L69" i="11" s="1"/>
  <c r="M68" i="10"/>
  <c r="G69" i="10"/>
  <c r="N68" i="10"/>
  <c r="J69" i="10"/>
  <c r="L69" i="10" s="1"/>
  <c r="N68" i="9"/>
  <c r="K70" i="9"/>
  <c r="J69" i="9"/>
  <c r="L69" i="9" s="1"/>
  <c r="I70" i="9"/>
  <c r="M68" i="9"/>
  <c r="O68" i="9" s="1"/>
  <c r="G69" i="9"/>
  <c r="E69" i="8"/>
  <c r="I69" i="8" s="1"/>
  <c r="F69" i="8"/>
  <c r="F69" i="7"/>
  <c r="K69" i="7" s="1"/>
  <c r="E69" i="7"/>
  <c r="I69" i="7" s="1"/>
  <c r="N68" i="6"/>
  <c r="J69" i="6"/>
  <c r="L69" i="6" s="1"/>
  <c r="M68" i="6"/>
  <c r="G69" i="6"/>
  <c r="M68" i="5"/>
  <c r="G69" i="5"/>
  <c r="N68" i="5"/>
  <c r="J69" i="5"/>
  <c r="L69" i="5" s="1"/>
  <c r="H68" i="4"/>
  <c r="O67" i="4"/>
  <c r="F70" i="12" l="1"/>
  <c r="E70" i="12"/>
  <c r="O68" i="11"/>
  <c r="H69" i="11"/>
  <c r="H69" i="10"/>
  <c r="O68" i="10"/>
  <c r="H69" i="9"/>
  <c r="N68" i="8"/>
  <c r="K70" i="8"/>
  <c r="J69" i="8"/>
  <c r="L69" i="8" s="1"/>
  <c r="M68" i="8"/>
  <c r="G69" i="8"/>
  <c r="M68" i="7"/>
  <c r="G69" i="7"/>
  <c r="N68" i="7"/>
  <c r="J69" i="7"/>
  <c r="L69" i="7" s="1"/>
  <c r="O68" i="6"/>
  <c r="H69" i="6"/>
  <c r="H69" i="5"/>
  <c r="O68" i="5"/>
  <c r="E69" i="4"/>
  <c r="I69" i="4" s="1"/>
  <c r="F69" i="4"/>
  <c r="K69" i="4" s="1"/>
  <c r="O68" i="8" l="1"/>
  <c r="M69" i="12"/>
  <c r="I71" i="12"/>
  <c r="G70" i="12"/>
  <c r="N69" i="12"/>
  <c r="J70" i="12"/>
  <c r="L70" i="12" s="1"/>
  <c r="E70" i="11"/>
  <c r="I70" i="11" s="1"/>
  <c r="F70" i="11"/>
  <c r="K70" i="11" s="1"/>
  <c r="E70" i="10"/>
  <c r="I70" i="10" s="1"/>
  <c r="F70" i="10"/>
  <c r="K70" i="10" s="1"/>
  <c r="E70" i="9"/>
  <c r="F70" i="9"/>
  <c r="H69" i="8"/>
  <c r="O68" i="7"/>
  <c r="H69" i="7"/>
  <c r="E70" i="6"/>
  <c r="I70" i="6" s="1"/>
  <c r="F70" i="6"/>
  <c r="K70" i="6" s="1"/>
  <c r="E70" i="5"/>
  <c r="I70" i="5" s="1"/>
  <c r="F70" i="5"/>
  <c r="K70" i="5" s="1"/>
  <c r="M68" i="4"/>
  <c r="G69" i="4"/>
  <c r="N68" i="4"/>
  <c r="J69" i="4"/>
  <c r="L69" i="4" s="1"/>
  <c r="H70" i="12" l="1"/>
  <c r="O69" i="12"/>
  <c r="N69" i="11"/>
  <c r="J70" i="11"/>
  <c r="L70" i="11" s="1"/>
  <c r="M69" i="11"/>
  <c r="G70" i="11"/>
  <c r="N69" i="10"/>
  <c r="J70" i="10"/>
  <c r="L70" i="10" s="1"/>
  <c r="M69" i="10"/>
  <c r="G70" i="10"/>
  <c r="J71" i="9"/>
  <c r="N69" i="9"/>
  <c r="J70" i="9"/>
  <c r="L70" i="9" s="1"/>
  <c r="M69" i="9"/>
  <c r="I71" i="9"/>
  <c r="G70" i="9"/>
  <c r="F70" i="8"/>
  <c r="E70" i="8"/>
  <c r="I70" i="8" s="1"/>
  <c r="E70" i="7"/>
  <c r="I70" i="7" s="1"/>
  <c r="F70" i="7"/>
  <c r="K70" i="7" s="1"/>
  <c r="N69" i="6"/>
  <c r="J70" i="6"/>
  <c r="L70" i="6" s="1"/>
  <c r="M69" i="6"/>
  <c r="G70" i="6"/>
  <c r="N69" i="5"/>
  <c r="J70" i="5"/>
  <c r="L70" i="5" s="1"/>
  <c r="M69" i="5"/>
  <c r="G70" i="5"/>
  <c r="H69" i="4"/>
  <c r="O68" i="4"/>
  <c r="E71" i="12" l="1"/>
  <c r="F71" i="12"/>
  <c r="J71" i="12" s="1"/>
  <c r="O69" i="11"/>
  <c r="H70" i="11"/>
  <c r="H70" i="10"/>
  <c r="O69" i="10"/>
  <c r="O69" i="9"/>
  <c r="H70" i="9"/>
  <c r="M69" i="8"/>
  <c r="I71" i="8"/>
  <c r="G70" i="8"/>
  <c r="N69" i="8"/>
  <c r="J70" i="8"/>
  <c r="L70" i="8" s="1"/>
  <c r="N69" i="7"/>
  <c r="J70" i="7"/>
  <c r="L70" i="7" s="1"/>
  <c r="M69" i="7"/>
  <c r="G70" i="7"/>
  <c r="O69" i="6"/>
  <c r="H70" i="6"/>
  <c r="O69" i="5"/>
  <c r="H70" i="5"/>
  <c r="F70" i="4"/>
  <c r="K70" i="4" s="1"/>
  <c r="E70" i="4"/>
  <c r="I70" i="4" s="1"/>
  <c r="N70" i="12" l="1"/>
  <c r="K71" i="12"/>
  <c r="L71" i="12" s="1"/>
  <c r="I72" i="12"/>
  <c r="M70" i="12"/>
  <c r="G71" i="12"/>
  <c r="E71" i="11"/>
  <c r="I71" i="11" s="1"/>
  <c r="F71" i="11"/>
  <c r="K71" i="11" s="1"/>
  <c r="E71" i="10"/>
  <c r="I71" i="10" s="1"/>
  <c r="F71" i="10"/>
  <c r="K71" i="10" s="1"/>
  <c r="E71" i="9"/>
  <c r="F71" i="9"/>
  <c r="H70" i="8"/>
  <c r="O69" i="8"/>
  <c r="O69" i="7"/>
  <c r="H70" i="7"/>
  <c r="F71" i="6"/>
  <c r="K71" i="6" s="1"/>
  <c r="E71" i="6"/>
  <c r="I71" i="6" s="1"/>
  <c r="F71" i="5"/>
  <c r="K71" i="5" s="1"/>
  <c r="E71" i="5"/>
  <c r="I71" i="5" s="1"/>
  <c r="N69" i="4"/>
  <c r="J70" i="4"/>
  <c r="L70" i="4" s="1"/>
  <c r="M69" i="4"/>
  <c r="G70" i="4"/>
  <c r="O70" i="12" l="1"/>
  <c r="H71" i="12"/>
  <c r="N70" i="11"/>
  <c r="J71" i="11"/>
  <c r="L71" i="11" s="1"/>
  <c r="M70" i="11"/>
  <c r="G71" i="11"/>
  <c r="N70" i="10"/>
  <c r="J71" i="10"/>
  <c r="L71" i="10" s="1"/>
  <c r="M70" i="10"/>
  <c r="G71" i="10"/>
  <c r="J72" i="9"/>
  <c r="N70" i="9"/>
  <c r="K71" i="9"/>
  <c r="L71" i="9" s="1"/>
  <c r="M70" i="9"/>
  <c r="I72" i="9"/>
  <c r="G71" i="9"/>
  <c r="E71" i="8"/>
  <c r="F71" i="8"/>
  <c r="K71" i="8" s="1"/>
  <c r="E71" i="7"/>
  <c r="I71" i="7" s="1"/>
  <c r="F71" i="7"/>
  <c r="K71" i="7" s="1"/>
  <c r="M70" i="6"/>
  <c r="G71" i="6"/>
  <c r="N70" i="6"/>
  <c r="J71" i="6"/>
  <c r="L71" i="6" s="1"/>
  <c r="M70" i="5"/>
  <c r="G71" i="5"/>
  <c r="N70" i="5"/>
  <c r="J71" i="5"/>
  <c r="L71" i="5" s="1"/>
  <c r="O69" i="4"/>
  <c r="H70" i="4"/>
  <c r="F72" i="12" l="1"/>
  <c r="J72" i="12" s="1"/>
  <c r="E72" i="12"/>
  <c r="O70" i="11"/>
  <c r="H71" i="11"/>
  <c r="H71" i="10"/>
  <c r="O70" i="10"/>
  <c r="O70" i="9"/>
  <c r="H71" i="9"/>
  <c r="N70" i="8"/>
  <c r="J71" i="8"/>
  <c r="L71" i="8" s="1"/>
  <c r="I72" i="8"/>
  <c r="M70" i="8"/>
  <c r="O70" i="8" s="1"/>
  <c r="G71" i="8"/>
  <c r="N70" i="7"/>
  <c r="J71" i="7"/>
  <c r="L71" i="7" s="1"/>
  <c r="M70" i="7"/>
  <c r="G71" i="7"/>
  <c r="H71" i="6"/>
  <c r="O70" i="6"/>
  <c r="O70" i="5"/>
  <c r="H71" i="5"/>
  <c r="F71" i="4"/>
  <c r="J71" i="4" s="1"/>
  <c r="E71" i="4"/>
  <c r="I71" i="4" s="1"/>
  <c r="I73" i="12" l="1"/>
  <c r="M71" i="12"/>
  <c r="G72" i="12"/>
  <c r="N71" i="12"/>
  <c r="K72" i="12"/>
  <c r="L72" i="12" s="1"/>
  <c r="E72" i="11"/>
  <c r="I72" i="11" s="1"/>
  <c r="F72" i="11"/>
  <c r="K72" i="11" s="1"/>
  <c r="F72" i="10"/>
  <c r="K72" i="10" s="1"/>
  <c r="E72" i="10"/>
  <c r="I72" i="10" s="1"/>
  <c r="F72" i="9"/>
  <c r="E72" i="9"/>
  <c r="H71" i="8"/>
  <c r="O70" i="7"/>
  <c r="H71" i="7"/>
  <c r="E72" i="6"/>
  <c r="I72" i="6" s="1"/>
  <c r="F72" i="6"/>
  <c r="K72" i="6" s="1"/>
  <c r="E72" i="5"/>
  <c r="I72" i="5" s="1"/>
  <c r="F72" i="5"/>
  <c r="K72" i="5" s="1"/>
  <c r="M70" i="4"/>
  <c r="G71" i="4"/>
  <c r="N70" i="4"/>
  <c r="K71" i="4"/>
  <c r="L71" i="4" s="1"/>
  <c r="H72" i="12" l="1"/>
  <c r="O71" i="12"/>
  <c r="N71" i="11"/>
  <c r="J72" i="11"/>
  <c r="L72" i="11" s="1"/>
  <c r="M71" i="11"/>
  <c r="G72" i="11"/>
  <c r="M71" i="10"/>
  <c r="G72" i="10"/>
  <c r="N71" i="10"/>
  <c r="J72" i="10"/>
  <c r="L72" i="10" s="1"/>
  <c r="I73" i="9"/>
  <c r="M71" i="9"/>
  <c r="G72" i="9"/>
  <c r="J73" i="9"/>
  <c r="N71" i="9"/>
  <c r="K72" i="9"/>
  <c r="L72" i="9" s="1"/>
  <c r="F72" i="8"/>
  <c r="K72" i="8" s="1"/>
  <c r="E72" i="8"/>
  <c r="E72" i="7"/>
  <c r="I72" i="7" s="1"/>
  <c r="F72" i="7"/>
  <c r="K72" i="7" s="1"/>
  <c r="N71" i="6"/>
  <c r="J72" i="6"/>
  <c r="L72" i="6" s="1"/>
  <c r="M71" i="6"/>
  <c r="G72" i="6"/>
  <c r="N71" i="5"/>
  <c r="J72" i="5"/>
  <c r="L72" i="5" s="1"/>
  <c r="M71" i="5"/>
  <c r="G72" i="5"/>
  <c r="H71" i="4"/>
  <c r="O70" i="4"/>
  <c r="E73" i="12" l="1"/>
  <c r="F73" i="12"/>
  <c r="J73" i="12" s="1"/>
  <c r="O71" i="11"/>
  <c r="H72" i="11"/>
  <c r="H72" i="10"/>
  <c r="O71" i="10"/>
  <c r="O71" i="9"/>
  <c r="H72" i="9"/>
  <c r="I73" i="8"/>
  <c r="M71" i="8"/>
  <c r="G72" i="8"/>
  <c r="N71" i="8"/>
  <c r="J72" i="8"/>
  <c r="L72" i="8" s="1"/>
  <c r="N71" i="7"/>
  <c r="J72" i="7"/>
  <c r="L72" i="7" s="1"/>
  <c r="M71" i="7"/>
  <c r="G72" i="7"/>
  <c r="O71" i="6"/>
  <c r="H72" i="6"/>
  <c r="O71" i="5"/>
  <c r="H72" i="5"/>
  <c r="E72" i="4"/>
  <c r="I72" i="4" s="1"/>
  <c r="F72" i="4"/>
  <c r="J72" i="4" s="1"/>
  <c r="N72" i="12" l="1"/>
  <c r="K73" i="12"/>
  <c r="L73" i="12" s="1"/>
  <c r="M72" i="12"/>
  <c r="I74" i="12"/>
  <c r="G73" i="12"/>
  <c r="F73" i="11"/>
  <c r="K73" i="11" s="1"/>
  <c r="E73" i="11"/>
  <c r="I73" i="11" s="1"/>
  <c r="E73" i="10"/>
  <c r="I73" i="10" s="1"/>
  <c r="F73" i="10"/>
  <c r="K73" i="10" s="1"/>
  <c r="E73" i="9"/>
  <c r="F73" i="9"/>
  <c r="H72" i="8"/>
  <c r="O71" i="8"/>
  <c r="O71" i="7"/>
  <c r="H72" i="7"/>
  <c r="E73" i="6"/>
  <c r="I73" i="6" s="1"/>
  <c r="F73" i="6"/>
  <c r="K73" i="6" s="1"/>
  <c r="E73" i="5"/>
  <c r="I73" i="5" s="1"/>
  <c r="F73" i="5"/>
  <c r="K73" i="5" s="1"/>
  <c r="M71" i="4"/>
  <c r="G72" i="4"/>
  <c r="N71" i="4"/>
  <c r="K72" i="4"/>
  <c r="L72" i="4" s="1"/>
  <c r="H73" i="12" l="1"/>
  <c r="O72" i="12"/>
  <c r="M72" i="11"/>
  <c r="G73" i="11"/>
  <c r="N72" i="11"/>
  <c r="J73" i="11"/>
  <c r="L73" i="11" s="1"/>
  <c r="N72" i="10"/>
  <c r="J73" i="10"/>
  <c r="L73" i="10" s="1"/>
  <c r="M72" i="10"/>
  <c r="G73" i="10"/>
  <c r="N72" i="9"/>
  <c r="J74" i="9"/>
  <c r="K73" i="9"/>
  <c r="L73" i="9" s="1"/>
  <c r="I74" i="9"/>
  <c r="M72" i="9"/>
  <c r="O72" i="9" s="1"/>
  <c r="G73" i="9"/>
  <c r="E73" i="8"/>
  <c r="F73" i="8"/>
  <c r="K73" i="8" s="1"/>
  <c r="F73" i="7"/>
  <c r="K73" i="7" s="1"/>
  <c r="E73" i="7"/>
  <c r="I73" i="7" s="1"/>
  <c r="N72" i="6"/>
  <c r="J73" i="6"/>
  <c r="L73" i="6" s="1"/>
  <c r="M72" i="6"/>
  <c r="G73" i="6"/>
  <c r="N72" i="5"/>
  <c r="J73" i="5"/>
  <c r="L73" i="5" s="1"/>
  <c r="M72" i="5"/>
  <c r="G73" i="5"/>
  <c r="O71" i="4"/>
  <c r="H72" i="4"/>
  <c r="E74" i="12" l="1"/>
  <c r="F74" i="12"/>
  <c r="J74" i="12" s="1"/>
  <c r="H73" i="11"/>
  <c r="O72" i="11"/>
  <c r="O72" i="10"/>
  <c r="H73" i="10"/>
  <c r="H73" i="9"/>
  <c r="N72" i="8"/>
  <c r="J73" i="8"/>
  <c r="L73" i="8" s="1"/>
  <c r="M72" i="8"/>
  <c r="O72" i="8" s="1"/>
  <c r="I74" i="8"/>
  <c r="G73" i="8"/>
  <c r="M72" i="7"/>
  <c r="G73" i="7"/>
  <c r="N72" i="7"/>
  <c r="J73" i="7"/>
  <c r="L73" i="7" s="1"/>
  <c r="O72" i="6"/>
  <c r="H73" i="6"/>
  <c r="O72" i="5"/>
  <c r="H73" i="5"/>
  <c r="F73" i="4"/>
  <c r="J73" i="4" s="1"/>
  <c r="E73" i="4"/>
  <c r="I73" i="4" s="1"/>
  <c r="N73" i="12" l="1"/>
  <c r="K74" i="12"/>
  <c r="L74" i="12" s="1"/>
  <c r="M73" i="12"/>
  <c r="I75" i="12"/>
  <c r="G74" i="12"/>
  <c r="F74" i="11"/>
  <c r="K74" i="11" s="1"/>
  <c r="E74" i="11"/>
  <c r="I74" i="11" s="1"/>
  <c r="E74" i="10"/>
  <c r="I74" i="10" s="1"/>
  <c r="F74" i="10"/>
  <c r="K74" i="10" s="1"/>
  <c r="E74" i="9"/>
  <c r="F74" i="9"/>
  <c r="H73" i="8"/>
  <c r="H73" i="7"/>
  <c r="O72" i="7"/>
  <c r="F74" i="6"/>
  <c r="K74" i="6" s="1"/>
  <c r="E74" i="6"/>
  <c r="I74" i="6" s="1"/>
  <c r="F74" i="5"/>
  <c r="K74" i="5" s="1"/>
  <c r="E74" i="5"/>
  <c r="I74" i="5" s="1"/>
  <c r="M72" i="4"/>
  <c r="G73" i="4"/>
  <c r="N72" i="4"/>
  <c r="K73" i="4"/>
  <c r="L73" i="4" s="1"/>
  <c r="H74" i="12" l="1"/>
  <c r="O73" i="12"/>
  <c r="M73" i="11"/>
  <c r="G74" i="11"/>
  <c r="N73" i="11"/>
  <c r="J74" i="11"/>
  <c r="L74" i="11" s="1"/>
  <c r="N73" i="10"/>
  <c r="J74" i="10"/>
  <c r="L74" i="10" s="1"/>
  <c r="M73" i="10"/>
  <c r="G74" i="10"/>
  <c r="N73" i="9"/>
  <c r="J75" i="9"/>
  <c r="K74" i="9"/>
  <c r="L74" i="9" s="1"/>
  <c r="M73" i="9"/>
  <c r="I75" i="9"/>
  <c r="G74" i="9"/>
  <c r="F74" i="8"/>
  <c r="K74" i="8" s="1"/>
  <c r="E74" i="8"/>
  <c r="E74" i="7"/>
  <c r="I74" i="7" s="1"/>
  <c r="F74" i="7"/>
  <c r="K74" i="7" s="1"/>
  <c r="M73" i="6"/>
  <c r="G74" i="6"/>
  <c r="N73" i="6"/>
  <c r="J74" i="6"/>
  <c r="L74" i="6" s="1"/>
  <c r="N73" i="5"/>
  <c r="J74" i="5"/>
  <c r="L74" i="5" s="1"/>
  <c r="M73" i="5"/>
  <c r="G74" i="5"/>
  <c r="O72" i="4"/>
  <c r="H73" i="4"/>
  <c r="E75" i="12" l="1"/>
  <c r="F75" i="12"/>
  <c r="J75" i="12" s="1"/>
  <c r="H74" i="11"/>
  <c r="O73" i="11"/>
  <c r="O73" i="10"/>
  <c r="H74" i="10"/>
  <c r="O73" i="9"/>
  <c r="H74" i="9"/>
  <c r="M73" i="8"/>
  <c r="I75" i="8"/>
  <c r="G74" i="8"/>
  <c r="N73" i="8"/>
  <c r="J74" i="8"/>
  <c r="L74" i="8" s="1"/>
  <c r="N73" i="7"/>
  <c r="J74" i="7"/>
  <c r="L74" i="7" s="1"/>
  <c r="M73" i="7"/>
  <c r="G74" i="7"/>
  <c r="H74" i="6"/>
  <c r="O73" i="6"/>
  <c r="O73" i="5"/>
  <c r="H74" i="5"/>
  <c r="E74" i="4"/>
  <c r="I74" i="4" s="1"/>
  <c r="F74" i="4"/>
  <c r="J74" i="4" s="1"/>
  <c r="I76" i="12" l="1"/>
  <c r="M74" i="12"/>
  <c r="G75" i="12"/>
  <c r="N74" i="12"/>
  <c r="K75" i="12"/>
  <c r="L75" i="12" s="1"/>
  <c r="E75" i="11"/>
  <c r="I75" i="11" s="1"/>
  <c r="F75" i="11"/>
  <c r="K75" i="11" s="1"/>
  <c r="F75" i="10"/>
  <c r="K75" i="10" s="1"/>
  <c r="E75" i="10"/>
  <c r="I75" i="10" s="1"/>
  <c r="E75" i="9"/>
  <c r="F75" i="9"/>
  <c r="H74" i="8"/>
  <c r="O73" i="8"/>
  <c r="H74" i="7"/>
  <c r="O73" i="7"/>
  <c r="E75" i="6"/>
  <c r="I75" i="6" s="1"/>
  <c r="F75" i="6"/>
  <c r="K75" i="6" s="1"/>
  <c r="F75" i="5"/>
  <c r="K75" i="5" s="1"/>
  <c r="E75" i="5"/>
  <c r="I75" i="5" s="1"/>
  <c r="N73" i="4"/>
  <c r="K74" i="4"/>
  <c r="L74" i="4" s="1"/>
  <c r="M73" i="4"/>
  <c r="G74" i="4"/>
  <c r="O74" i="12" l="1"/>
  <c r="H75" i="12"/>
  <c r="N74" i="11"/>
  <c r="J75" i="11"/>
  <c r="L75" i="11" s="1"/>
  <c r="M74" i="11"/>
  <c r="G75" i="11"/>
  <c r="M74" i="10"/>
  <c r="G75" i="10"/>
  <c r="N74" i="10"/>
  <c r="J75" i="10"/>
  <c r="L75" i="10" s="1"/>
  <c r="J76" i="9"/>
  <c r="N74" i="9"/>
  <c r="K75" i="9"/>
  <c r="L75" i="9" s="1"/>
  <c r="I76" i="9"/>
  <c r="M74" i="9"/>
  <c r="G75" i="9"/>
  <c r="E75" i="8"/>
  <c r="F75" i="8"/>
  <c r="K75" i="8" s="1"/>
  <c r="F75" i="7"/>
  <c r="K75" i="7" s="1"/>
  <c r="E75" i="7"/>
  <c r="I75" i="7" s="1"/>
  <c r="N74" i="6"/>
  <c r="J75" i="6"/>
  <c r="L75" i="6" s="1"/>
  <c r="M74" i="6"/>
  <c r="G75" i="6"/>
  <c r="M74" i="5"/>
  <c r="G75" i="5"/>
  <c r="N74" i="5"/>
  <c r="J75" i="5"/>
  <c r="L75" i="5" s="1"/>
  <c r="O73" i="4"/>
  <c r="H74" i="4"/>
  <c r="O74" i="9" l="1"/>
  <c r="E76" i="12"/>
  <c r="F76" i="12"/>
  <c r="J76" i="12" s="1"/>
  <c r="O74" i="11"/>
  <c r="H75" i="11"/>
  <c r="H75" i="10"/>
  <c r="O74" i="10"/>
  <c r="H75" i="9"/>
  <c r="N74" i="8"/>
  <c r="J75" i="8"/>
  <c r="L75" i="8" s="1"/>
  <c r="I76" i="8"/>
  <c r="M74" i="8"/>
  <c r="G75" i="8"/>
  <c r="M74" i="7"/>
  <c r="G75" i="7"/>
  <c r="N74" i="7"/>
  <c r="J75" i="7"/>
  <c r="L75" i="7" s="1"/>
  <c r="O74" i="6"/>
  <c r="H75" i="6"/>
  <c r="O74" i="5"/>
  <c r="H75" i="5"/>
  <c r="F75" i="4"/>
  <c r="J75" i="4" s="1"/>
  <c r="E75" i="4"/>
  <c r="I75" i="4" s="1"/>
  <c r="O74" i="8" l="1"/>
  <c r="I77" i="12"/>
  <c r="M75" i="12"/>
  <c r="G76" i="12"/>
  <c r="N75" i="12"/>
  <c r="K76" i="12"/>
  <c r="L76" i="12" s="1"/>
  <c r="F76" i="11"/>
  <c r="K76" i="11" s="1"/>
  <c r="E76" i="11"/>
  <c r="I76" i="11" s="1"/>
  <c r="F76" i="10"/>
  <c r="K76" i="10" s="1"/>
  <c r="E76" i="10"/>
  <c r="I76" i="10" s="1"/>
  <c r="E76" i="9"/>
  <c r="F76" i="9"/>
  <c r="H75" i="8"/>
  <c r="H75" i="7"/>
  <c r="O74" i="7"/>
  <c r="E76" i="6"/>
  <c r="I76" i="6" s="1"/>
  <c r="F76" i="6"/>
  <c r="K76" i="6" s="1"/>
  <c r="E76" i="5"/>
  <c r="I76" i="5" s="1"/>
  <c r="F76" i="5"/>
  <c r="K76" i="5" s="1"/>
  <c r="M74" i="4"/>
  <c r="G75" i="4"/>
  <c r="N74" i="4"/>
  <c r="K75" i="4"/>
  <c r="L75" i="4" s="1"/>
  <c r="H76" i="12" l="1"/>
  <c r="O75" i="12"/>
  <c r="M75" i="11"/>
  <c r="G76" i="11"/>
  <c r="N75" i="11"/>
  <c r="J76" i="11"/>
  <c r="L76" i="11" s="1"/>
  <c r="M75" i="10"/>
  <c r="G76" i="10"/>
  <c r="N75" i="10"/>
  <c r="J76" i="10"/>
  <c r="L76" i="10" s="1"/>
  <c r="J77" i="9"/>
  <c r="N75" i="9"/>
  <c r="K76" i="9"/>
  <c r="L76" i="9" s="1"/>
  <c r="I77" i="9"/>
  <c r="M75" i="9"/>
  <c r="O75" i="9" s="1"/>
  <c r="G76" i="9"/>
  <c r="F76" i="8"/>
  <c r="K76" i="8" s="1"/>
  <c r="E76" i="8"/>
  <c r="F76" i="7"/>
  <c r="K76" i="7" s="1"/>
  <c r="E76" i="7"/>
  <c r="I76" i="7" s="1"/>
  <c r="N75" i="6"/>
  <c r="J76" i="6"/>
  <c r="L76" i="6" s="1"/>
  <c r="M75" i="6"/>
  <c r="G76" i="6"/>
  <c r="N75" i="5"/>
  <c r="J76" i="5"/>
  <c r="L76" i="5" s="1"/>
  <c r="M75" i="5"/>
  <c r="G76" i="5"/>
  <c r="H75" i="4"/>
  <c r="O74" i="4"/>
  <c r="E77" i="12" l="1"/>
  <c r="F77" i="12"/>
  <c r="J77" i="12" s="1"/>
  <c r="O75" i="11"/>
  <c r="H76" i="11"/>
  <c r="H76" i="10"/>
  <c r="O75" i="10"/>
  <c r="H76" i="9"/>
  <c r="I77" i="8"/>
  <c r="M75" i="8"/>
  <c r="G76" i="8"/>
  <c r="N75" i="8"/>
  <c r="J76" i="8"/>
  <c r="L76" i="8" s="1"/>
  <c r="M75" i="7"/>
  <c r="G76" i="7"/>
  <c r="N75" i="7"/>
  <c r="J76" i="7"/>
  <c r="L76" i="7" s="1"/>
  <c r="O75" i="6"/>
  <c r="H76" i="6"/>
  <c r="O75" i="5"/>
  <c r="H76" i="5"/>
  <c r="E76" i="4"/>
  <c r="I76" i="4" s="1"/>
  <c r="F76" i="4"/>
  <c r="J76" i="4" s="1"/>
  <c r="N76" i="12" l="1"/>
  <c r="K78" i="12"/>
  <c r="K77" i="12"/>
  <c r="L77" i="12" s="1"/>
  <c r="M76" i="12"/>
  <c r="G77" i="12"/>
  <c r="F77" i="11"/>
  <c r="K77" i="11" s="1"/>
  <c r="E77" i="11"/>
  <c r="I77" i="11" s="1"/>
  <c r="E77" i="10"/>
  <c r="I77" i="10" s="1"/>
  <c r="F77" i="10"/>
  <c r="K77" i="10" s="1"/>
  <c r="E77" i="9"/>
  <c r="F77" i="9"/>
  <c r="H76" i="8"/>
  <c r="O75" i="8"/>
  <c r="O75" i="7"/>
  <c r="H76" i="7"/>
  <c r="F77" i="6"/>
  <c r="K77" i="6" s="1"/>
  <c r="E77" i="6"/>
  <c r="I77" i="6" s="1"/>
  <c r="F77" i="5"/>
  <c r="K77" i="5" s="1"/>
  <c r="E77" i="5"/>
  <c r="I77" i="5" s="1"/>
  <c r="N75" i="4"/>
  <c r="K76" i="4"/>
  <c r="L76" i="4" s="1"/>
  <c r="M75" i="4"/>
  <c r="G76" i="4"/>
  <c r="O76" i="12" l="1"/>
  <c r="H77" i="12"/>
  <c r="M76" i="11"/>
  <c r="G77" i="11"/>
  <c r="N76" i="11"/>
  <c r="J77" i="11"/>
  <c r="L77" i="11" s="1"/>
  <c r="N76" i="10"/>
  <c r="J77" i="10"/>
  <c r="L77" i="10" s="1"/>
  <c r="M76" i="10"/>
  <c r="G77" i="10"/>
  <c r="N76" i="9"/>
  <c r="K78" i="9"/>
  <c r="K77" i="9"/>
  <c r="L77" i="9" s="1"/>
  <c r="M76" i="9"/>
  <c r="G77" i="9"/>
  <c r="E77" i="8"/>
  <c r="F77" i="8"/>
  <c r="K77" i="8" s="1"/>
  <c r="E77" i="7"/>
  <c r="I77" i="7" s="1"/>
  <c r="F77" i="7"/>
  <c r="K77" i="7" s="1"/>
  <c r="M76" i="6"/>
  <c r="G77" i="6"/>
  <c r="N76" i="6"/>
  <c r="J77" i="6"/>
  <c r="L77" i="6" s="1"/>
  <c r="M76" i="5"/>
  <c r="G77" i="5"/>
  <c r="N76" i="5"/>
  <c r="J77" i="5"/>
  <c r="L77" i="5" s="1"/>
  <c r="O75" i="4"/>
  <c r="H76" i="4"/>
  <c r="O76" i="9" l="1"/>
  <c r="F78" i="12"/>
  <c r="E78" i="12"/>
  <c r="H77" i="11"/>
  <c r="O76" i="11"/>
  <c r="O76" i="10"/>
  <c r="H77" i="10"/>
  <c r="H77" i="9"/>
  <c r="N76" i="8"/>
  <c r="J77" i="8"/>
  <c r="L77" i="8" s="1"/>
  <c r="M76" i="8"/>
  <c r="O76" i="8" s="1"/>
  <c r="G77" i="8"/>
  <c r="N76" i="7"/>
  <c r="J77" i="7"/>
  <c r="L77" i="7" s="1"/>
  <c r="M76" i="7"/>
  <c r="G77" i="7"/>
  <c r="H77" i="6"/>
  <c r="O76" i="6"/>
  <c r="H77" i="5"/>
  <c r="O76" i="5"/>
  <c r="F77" i="4"/>
  <c r="J77" i="4" s="1"/>
  <c r="E77" i="4"/>
  <c r="I77" i="4" s="1"/>
  <c r="M77" i="12" l="1"/>
  <c r="I78" i="12"/>
  <c r="G78" i="12"/>
  <c r="H78" i="12" s="1"/>
  <c r="N77" i="12"/>
  <c r="J78" i="12"/>
  <c r="E78" i="11"/>
  <c r="I78" i="11" s="1"/>
  <c r="F78" i="11"/>
  <c r="K78" i="11" s="1"/>
  <c r="E78" i="10"/>
  <c r="I78" i="10" s="1"/>
  <c r="F78" i="10"/>
  <c r="K78" i="10" s="1"/>
  <c r="E78" i="9"/>
  <c r="F78" i="9"/>
  <c r="H77" i="8"/>
  <c r="O76" i="7"/>
  <c r="H77" i="7"/>
  <c r="E78" i="6"/>
  <c r="I78" i="6" s="1"/>
  <c r="F78" i="6"/>
  <c r="K78" i="6" s="1"/>
  <c r="E78" i="5"/>
  <c r="I78" i="5" s="1"/>
  <c r="F78" i="5"/>
  <c r="K78" i="5" s="1"/>
  <c r="M76" i="4"/>
  <c r="G77" i="4"/>
  <c r="N76" i="4"/>
  <c r="K77" i="4"/>
  <c r="L77" i="4" s="1"/>
  <c r="O77" i="12" l="1"/>
  <c r="O79" i="12" s="1"/>
  <c r="N12" i="12" s="1"/>
  <c r="D46" i="13" s="1"/>
  <c r="L78" i="12"/>
  <c r="N77" i="11"/>
  <c r="J78" i="11"/>
  <c r="L78" i="11" s="1"/>
  <c r="L80" i="11" s="1"/>
  <c r="M77" i="11"/>
  <c r="G78" i="11"/>
  <c r="H78" i="11" s="1"/>
  <c r="N77" i="10"/>
  <c r="J78" i="10"/>
  <c r="L78" i="10" s="1"/>
  <c r="L80" i="10" s="1"/>
  <c r="M77" i="10"/>
  <c r="G78" i="10"/>
  <c r="H78" i="10" s="1"/>
  <c r="N77" i="9"/>
  <c r="J78" i="9"/>
  <c r="M77" i="9"/>
  <c r="O77" i="9" s="1"/>
  <c r="O79" i="9" s="1"/>
  <c r="N12" i="9" s="1"/>
  <c r="E50" i="13" s="1"/>
  <c r="I78" i="9"/>
  <c r="G78" i="9"/>
  <c r="H78" i="9" s="1"/>
  <c r="F78" i="8"/>
  <c r="K78" i="8" s="1"/>
  <c r="E78" i="8"/>
  <c r="I78" i="8" s="1"/>
  <c r="E78" i="7"/>
  <c r="I78" i="7" s="1"/>
  <c r="F78" i="7"/>
  <c r="K78" i="7" s="1"/>
  <c r="N77" i="6"/>
  <c r="J78" i="6"/>
  <c r="L78" i="6" s="1"/>
  <c r="L80" i="6" s="1"/>
  <c r="M77" i="6"/>
  <c r="G78" i="6"/>
  <c r="H78" i="6" s="1"/>
  <c r="N77" i="5"/>
  <c r="J78" i="5"/>
  <c r="L78" i="5" s="1"/>
  <c r="L80" i="5" s="1"/>
  <c r="M77" i="5"/>
  <c r="G78" i="5"/>
  <c r="H78" i="5" s="1"/>
  <c r="H77" i="4"/>
  <c r="O76" i="4"/>
  <c r="L78" i="9" l="1"/>
  <c r="O77" i="11"/>
  <c r="O79" i="11" s="1"/>
  <c r="N12" i="11" s="1"/>
  <c r="H50" i="13" s="1"/>
  <c r="O77" i="10"/>
  <c r="O79" i="10" s="1"/>
  <c r="N12" i="10" s="1"/>
  <c r="H46" i="13" s="1"/>
  <c r="M46" i="13" s="1"/>
  <c r="N77" i="8"/>
  <c r="J78" i="8"/>
  <c r="L78" i="8" s="1"/>
  <c r="M77" i="8"/>
  <c r="G78" i="8"/>
  <c r="H78" i="8" s="1"/>
  <c r="N77" i="7"/>
  <c r="J78" i="7"/>
  <c r="L78" i="7" s="1"/>
  <c r="L80" i="7" s="1"/>
  <c r="M77" i="7"/>
  <c r="G78" i="7"/>
  <c r="H78" i="7" s="1"/>
  <c r="O77" i="6"/>
  <c r="O79" i="6" s="1"/>
  <c r="N12" i="6" s="1"/>
  <c r="G50" i="13" s="1"/>
  <c r="O77" i="5"/>
  <c r="O79" i="5" s="1"/>
  <c r="N12" i="5" s="1"/>
  <c r="G46" i="13" s="1"/>
  <c r="E78" i="4"/>
  <c r="F78" i="4"/>
  <c r="K78" i="4" s="1"/>
  <c r="O77" i="8" l="1"/>
  <c r="O79" i="8" s="1"/>
  <c r="N12" i="8" s="1"/>
  <c r="E46" i="13" s="1"/>
  <c r="E57" i="13" s="1"/>
  <c r="O77" i="7"/>
  <c r="O79" i="7" s="1"/>
  <c r="N12" i="7" s="1"/>
  <c r="F50" i="13" s="1"/>
  <c r="N77" i="4"/>
  <c r="J78" i="4"/>
  <c r="M77" i="4"/>
  <c r="I78" i="4"/>
  <c r="G78" i="4"/>
  <c r="H78" i="4" s="1"/>
  <c r="O77" i="4" l="1"/>
  <c r="O79" i="4" s="1"/>
  <c r="N12" i="4" s="1"/>
  <c r="F46" i="13" s="1"/>
  <c r="L78" i="4"/>
  <c r="K46" i="13" l="1"/>
  <c r="L46" i="13"/>
  <c r="L80" i="4"/>
  <c r="D40" i="14"/>
  <c r="D58" i="14"/>
  <c r="D70" i="14"/>
  <c r="D50" i="14"/>
  <c r="D71" i="14"/>
  <c r="D27" i="14"/>
  <c r="C20" i="14"/>
  <c r="D20" i="14" s="1"/>
  <c r="C24" i="14"/>
  <c r="D24" i="14" s="1"/>
  <c r="C10" i="14"/>
  <c r="C11" i="14" s="1"/>
  <c r="C67" i="14"/>
  <c r="D67" i="14" s="1"/>
  <c r="C62" i="14"/>
  <c r="D62" i="14" s="1"/>
  <c r="C45" i="14"/>
  <c r="D45" i="14" s="1"/>
  <c r="C40" i="14"/>
  <c r="C23" i="14"/>
  <c r="D23" i="14" s="1"/>
  <c r="C28" i="14"/>
  <c r="D28" i="14" s="1"/>
  <c r="C25" i="14"/>
  <c r="D25" i="14" s="1"/>
  <c r="C58" i="14"/>
  <c r="C41" i="14"/>
  <c r="D41" i="14" s="1"/>
  <c r="C73" i="14"/>
  <c r="D73" i="14" s="1"/>
  <c r="C75" i="14"/>
  <c r="D75" i="14" s="1"/>
  <c r="C70" i="14"/>
  <c r="C53" i="14"/>
  <c r="D53" i="14" s="1"/>
  <c r="C48" i="14"/>
  <c r="D48" i="14" s="1"/>
  <c r="C30" i="14"/>
  <c r="D30" i="14" s="1"/>
  <c r="C50" i="14"/>
  <c r="C51" i="14"/>
  <c r="D51" i="14" s="1"/>
  <c r="C31" i="14"/>
  <c r="D31" i="14" s="1"/>
  <c r="C34" i="14"/>
  <c r="D34" i="14" s="1"/>
  <c r="C71" i="14"/>
  <c r="C66" i="14"/>
  <c r="D66" i="14" s="1"/>
  <c r="C49" i="14"/>
  <c r="D49" i="14" s="1"/>
  <c r="C44" i="14"/>
  <c r="D44" i="14" s="1"/>
  <c r="C27" i="14"/>
  <c r="C42" i="14"/>
  <c r="D42" i="14" s="1"/>
  <c r="C36" i="14"/>
  <c r="D36" i="14" s="1"/>
  <c r="C22" i="14"/>
  <c r="D22" i="14" s="1"/>
  <c r="C46" i="14"/>
  <c r="D46" i="14" s="1"/>
  <c r="C39" i="14"/>
  <c r="D39" i="14" s="1"/>
  <c r="C35" i="14"/>
  <c r="D35" i="14" s="1"/>
  <c r="C78" i="14"/>
  <c r="D78" i="14" s="1"/>
  <c r="C69" i="14"/>
  <c r="D69" i="14" s="1"/>
  <c r="C56" i="14"/>
  <c r="D56" i="14" s="1"/>
  <c r="C38" i="14"/>
  <c r="D38" i="14" s="1"/>
  <c r="C21" i="14"/>
  <c r="D21" i="14" s="1"/>
  <c r="C68" i="14"/>
  <c r="D68" i="14" s="1"/>
  <c r="C63" i="14"/>
  <c r="D63" i="14" s="1"/>
  <c r="C61" i="14"/>
  <c r="D61" i="14" s="1"/>
  <c r="C52" i="14"/>
  <c r="D52" i="14" s="1"/>
  <c r="C65" i="14"/>
  <c r="D65" i="14" s="1"/>
  <c r="C59" i="14"/>
  <c r="D59" i="14" s="1"/>
  <c r="C54" i="14"/>
  <c r="D54" i="14" s="1"/>
  <c r="C72" i="14"/>
  <c r="D72" i="14" s="1"/>
  <c r="C57" i="14"/>
  <c r="D57" i="14" s="1"/>
  <c r="C43" i="14"/>
  <c r="D43" i="14" s="1"/>
  <c r="C29" i="14"/>
  <c r="D29" i="14" s="1"/>
  <c r="C60" i="14"/>
  <c r="D60" i="14" s="1"/>
  <c r="C37" i="14"/>
  <c r="D37" i="14" s="1"/>
  <c r="C33" i="14"/>
  <c r="D33" i="14" s="1"/>
  <c r="C55" i="14"/>
  <c r="D55" i="14" s="1"/>
  <c r="C77" i="14"/>
  <c r="D77" i="14" s="1"/>
  <c r="C64" i="14"/>
  <c r="D64" i="14" s="1"/>
  <c r="C47" i="14"/>
  <c r="D47" i="14" s="1"/>
  <c r="C32" i="14"/>
  <c r="D32" i="14" s="1"/>
  <c r="C26" i="14"/>
  <c r="D26" i="14" s="1"/>
  <c r="C76" i="14"/>
  <c r="D76" i="14" s="1"/>
  <c r="C74" i="14"/>
  <c r="D74" i="14" s="1"/>
  <c r="C19" i="14"/>
  <c r="D19" i="14"/>
  <c r="G19" i="14" s="1"/>
  <c r="H19" i="14" l="1"/>
  <c r="E20" i="14" l="1"/>
  <c r="F20" i="14"/>
  <c r="N19" i="14" l="1"/>
  <c r="K21" i="14"/>
  <c r="J20" i="14"/>
  <c r="I20" i="14"/>
  <c r="M19" i="14"/>
  <c r="O19" i="14" s="1"/>
  <c r="G20" i="14"/>
  <c r="L20" i="14" l="1"/>
  <c r="H20" i="14"/>
  <c r="F21" i="14" l="1"/>
  <c r="E21" i="14"/>
  <c r="M20" i="14" l="1"/>
  <c r="I21" i="14"/>
  <c r="G21" i="14"/>
  <c r="K22" i="14"/>
  <c r="N20" i="14"/>
  <c r="J21" i="14"/>
  <c r="L21" i="14" l="1"/>
  <c r="H21" i="14"/>
  <c r="O20" i="14"/>
  <c r="F22" i="14" l="1"/>
  <c r="E22" i="14"/>
  <c r="K23" i="14" l="1"/>
  <c r="N21" i="14"/>
  <c r="J22" i="14"/>
  <c r="M21" i="14"/>
  <c r="I22" i="14"/>
  <c r="G22" i="14"/>
  <c r="L22" i="14" l="1"/>
  <c r="O21" i="14"/>
  <c r="H22" i="14"/>
  <c r="F23" i="14" l="1"/>
  <c r="E23" i="14"/>
  <c r="M22" i="14" l="1"/>
  <c r="I23" i="14"/>
  <c r="G23" i="14"/>
  <c r="N22" i="14"/>
  <c r="K24" i="14"/>
  <c r="J23" i="14"/>
  <c r="L23" i="14" l="1"/>
  <c r="O22" i="14"/>
  <c r="H23" i="14"/>
  <c r="F24" i="14" l="1"/>
  <c r="E24" i="14"/>
  <c r="M23" i="14" l="1"/>
  <c r="I24" i="14"/>
  <c r="G24" i="14"/>
  <c r="K25" i="14"/>
  <c r="N23" i="14"/>
  <c r="J24" i="14"/>
  <c r="L24" i="14" l="1"/>
  <c r="O23" i="14"/>
  <c r="H24" i="14"/>
  <c r="F25" i="14" l="1"/>
  <c r="E25" i="14"/>
  <c r="N24" i="14" l="1"/>
  <c r="K26" i="14"/>
  <c r="J25" i="14"/>
  <c r="M24" i="14"/>
  <c r="I25" i="14"/>
  <c r="G25" i="14"/>
  <c r="O24" i="14" l="1"/>
  <c r="L25" i="14"/>
  <c r="H25" i="14"/>
  <c r="F26" i="14" l="1"/>
  <c r="E26" i="14"/>
  <c r="M25" i="14" l="1"/>
  <c r="I26" i="14"/>
  <c r="G26" i="14"/>
  <c r="K27" i="14"/>
  <c r="N25" i="14"/>
  <c r="J26" i="14"/>
  <c r="O25" i="14" l="1"/>
  <c r="L26" i="14"/>
  <c r="H26" i="14"/>
  <c r="F27" i="14" l="1"/>
  <c r="E27" i="14"/>
  <c r="K28" i="14" l="1"/>
  <c r="N26" i="14"/>
  <c r="J27" i="14"/>
  <c r="M26" i="14"/>
  <c r="I27" i="14"/>
  <c r="G27" i="14"/>
  <c r="O26" i="14" l="1"/>
  <c r="L27" i="14"/>
  <c r="H27" i="14"/>
  <c r="F28" i="14" l="1"/>
  <c r="E28" i="14"/>
  <c r="M27" i="14" l="1"/>
  <c r="I28" i="14"/>
  <c r="G28" i="14"/>
  <c r="N27" i="14"/>
  <c r="K29" i="14"/>
  <c r="J28" i="14"/>
  <c r="L28" i="14" l="1"/>
  <c r="H28" i="14"/>
  <c r="O27" i="14"/>
  <c r="F29" i="14" l="1"/>
  <c r="E29" i="14"/>
  <c r="N28" i="14" l="1"/>
  <c r="K30" i="14"/>
  <c r="J29" i="14"/>
  <c r="M28" i="14"/>
  <c r="I29" i="14"/>
  <c r="G29" i="14"/>
  <c r="O28" i="14" l="1"/>
  <c r="L29" i="14"/>
  <c r="H29" i="14"/>
  <c r="F30" i="14" l="1"/>
  <c r="E30" i="14"/>
  <c r="N29" i="14" l="1"/>
  <c r="K31" i="14"/>
  <c r="J30" i="14"/>
  <c r="M29" i="14"/>
  <c r="I30" i="14"/>
  <c r="G30" i="14"/>
  <c r="O29" i="14" l="1"/>
  <c r="L30" i="14"/>
  <c r="H30" i="14"/>
  <c r="F31" i="14" l="1"/>
  <c r="E31" i="14"/>
  <c r="N30" i="14" l="1"/>
  <c r="K32" i="14"/>
  <c r="J31" i="14"/>
  <c r="M30" i="14"/>
  <c r="I31" i="14"/>
  <c r="G31" i="14"/>
  <c r="O30" i="14" l="1"/>
  <c r="L31" i="14"/>
  <c r="H31" i="14"/>
  <c r="F32" i="14" l="1"/>
  <c r="E32" i="14"/>
  <c r="K33" i="14" l="1"/>
  <c r="N31" i="14"/>
  <c r="J32" i="14"/>
  <c r="M31" i="14"/>
  <c r="I32" i="14"/>
  <c r="G32" i="14"/>
  <c r="L32" i="14" l="1"/>
  <c r="O31" i="14"/>
  <c r="H32" i="14"/>
  <c r="F33" i="14" l="1"/>
  <c r="E33" i="14"/>
  <c r="I33" i="14" s="1"/>
  <c r="K34" i="14" l="1"/>
  <c r="N32" i="14"/>
  <c r="J33" i="14"/>
  <c r="L33" i="14" s="1"/>
  <c r="M32" i="14"/>
  <c r="G33" i="14"/>
  <c r="H33" i="14" l="1"/>
  <c r="O32" i="14"/>
  <c r="F34" i="14" l="1"/>
  <c r="E34" i="14"/>
  <c r="I34" i="14" s="1"/>
  <c r="N33" i="14" l="1"/>
  <c r="K35" i="14"/>
  <c r="J34" i="14"/>
  <c r="L34" i="14" s="1"/>
  <c r="M33" i="14"/>
  <c r="G34" i="14"/>
  <c r="O33" i="14" l="1"/>
  <c r="H34" i="14"/>
  <c r="F35" i="14" l="1"/>
  <c r="E35" i="14"/>
  <c r="I35" i="14" s="1"/>
  <c r="N34" i="14" l="1"/>
  <c r="K36" i="14"/>
  <c r="J35" i="14"/>
  <c r="L35" i="14" s="1"/>
  <c r="M34" i="14"/>
  <c r="G35" i="14"/>
  <c r="O34" i="14" l="1"/>
  <c r="H35" i="14"/>
  <c r="F36" i="14" l="1"/>
  <c r="E36" i="14"/>
  <c r="I36" i="14" s="1"/>
  <c r="N35" i="14" l="1"/>
  <c r="K37" i="14"/>
  <c r="J36" i="14"/>
  <c r="L36" i="14" s="1"/>
  <c r="M35" i="14"/>
  <c r="G36" i="14"/>
  <c r="O35" i="14" l="1"/>
  <c r="H36" i="14"/>
  <c r="F37" i="14" l="1"/>
  <c r="E37" i="14"/>
  <c r="I37" i="14" s="1"/>
  <c r="N36" i="14" l="1"/>
  <c r="K38" i="14"/>
  <c r="J37" i="14"/>
  <c r="L37" i="14" s="1"/>
  <c r="M36" i="14"/>
  <c r="G37" i="14"/>
  <c r="O36" i="14" l="1"/>
  <c r="H37" i="14"/>
  <c r="F38" i="14" l="1"/>
  <c r="E38" i="14"/>
  <c r="I38" i="14" s="1"/>
  <c r="N37" i="14" l="1"/>
  <c r="K39" i="14"/>
  <c r="J38" i="14"/>
  <c r="L38" i="14" s="1"/>
  <c r="M37" i="14"/>
  <c r="G38" i="14"/>
  <c r="O37" i="14" l="1"/>
  <c r="H38" i="14"/>
  <c r="F39" i="14" l="1"/>
  <c r="E39" i="14"/>
  <c r="I39" i="14" s="1"/>
  <c r="N38" i="14" l="1"/>
  <c r="K40" i="14"/>
  <c r="J39" i="14"/>
  <c r="L39" i="14" s="1"/>
  <c r="M38" i="14"/>
  <c r="G39" i="14"/>
  <c r="O38" i="14" l="1"/>
  <c r="H39" i="14"/>
  <c r="F40" i="14" l="1"/>
  <c r="E40" i="14"/>
  <c r="I40" i="14" s="1"/>
  <c r="N39" i="14" l="1"/>
  <c r="K41" i="14"/>
  <c r="J40" i="14"/>
  <c r="L40" i="14" s="1"/>
  <c r="M39" i="14"/>
  <c r="G40" i="14"/>
  <c r="O39" i="14" l="1"/>
  <c r="H40" i="14"/>
  <c r="F41" i="14" l="1"/>
  <c r="E41" i="14"/>
  <c r="I41" i="14" s="1"/>
  <c r="K42" i="14" l="1"/>
  <c r="N40" i="14"/>
  <c r="J41" i="14"/>
  <c r="L41" i="14" s="1"/>
  <c r="M40" i="14"/>
  <c r="G41" i="14"/>
  <c r="O40" i="14" l="1"/>
  <c r="H41" i="14"/>
  <c r="F42" i="14" l="1"/>
  <c r="E42" i="14"/>
  <c r="I42" i="14" s="1"/>
  <c r="K43" i="14" l="1"/>
  <c r="N41" i="14"/>
  <c r="J42" i="14"/>
  <c r="L42" i="14" s="1"/>
  <c r="M41" i="14"/>
  <c r="G42" i="14"/>
  <c r="O41" i="14" l="1"/>
  <c r="H42" i="14"/>
  <c r="F43" i="14" l="1"/>
  <c r="E43" i="14"/>
  <c r="I43" i="14" s="1"/>
  <c r="K44" i="14" l="1"/>
  <c r="N42" i="14"/>
  <c r="J43" i="14"/>
  <c r="L43" i="14" s="1"/>
  <c r="M42" i="14"/>
  <c r="G43" i="14"/>
  <c r="O42" i="14" l="1"/>
  <c r="H43" i="14"/>
  <c r="F44" i="14" l="1"/>
  <c r="E44" i="14"/>
  <c r="I44" i="14" s="1"/>
  <c r="N43" i="14" l="1"/>
  <c r="K45" i="14"/>
  <c r="J44" i="14"/>
  <c r="L44" i="14" s="1"/>
  <c r="M43" i="14"/>
  <c r="G44" i="14"/>
  <c r="O43" i="14" l="1"/>
  <c r="H44" i="14"/>
  <c r="F45" i="14" l="1"/>
  <c r="E45" i="14"/>
  <c r="I45" i="14" s="1"/>
  <c r="K46" i="14" l="1"/>
  <c r="N44" i="14"/>
  <c r="J45" i="14"/>
  <c r="L45" i="14" s="1"/>
  <c r="M44" i="14"/>
  <c r="G45" i="14"/>
  <c r="O44" i="14" l="1"/>
  <c r="H45" i="14"/>
  <c r="F46" i="14" l="1"/>
  <c r="E46" i="14"/>
  <c r="I46" i="14" s="1"/>
  <c r="K47" i="14" l="1"/>
  <c r="N45" i="14"/>
  <c r="J46" i="14"/>
  <c r="L46" i="14" s="1"/>
  <c r="M45" i="14"/>
  <c r="G46" i="14"/>
  <c r="O45" i="14" l="1"/>
  <c r="H46" i="14"/>
  <c r="F47" i="14" l="1"/>
  <c r="E47" i="14"/>
  <c r="I47" i="14" s="1"/>
  <c r="K48" i="14" l="1"/>
  <c r="N46" i="14"/>
  <c r="J47" i="14"/>
  <c r="L47" i="14" s="1"/>
  <c r="M46" i="14"/>
  <c r="G47" i="14"/>
  <c r="O46" i="14" l="1"/>
  <c r="H47" i="14"/>
  <c r="F48" i="14" l="1"/>
  <c r="E48" i="14"/>
  <c r="I48" i="14" s="1"/>
  <c r="K49" i="14" l="1"/>
  <c r="N47" i="14"/>
  <c r="J48" i="14"/>
  <c r="L48" i="14" s="1"/>
  <c r="M47" i="14"/>
  <c r="G48" i="14"/>
  <c r="O47" i="14" l="1"/>
  <c r="H48" i="14"/>
  <c r="F49" i="14" l="1"/>
  <c r="E49" i="14"/>
  <c r="I49" i="14" s="1"/>
  <c r="N48" i="14" l="1"/>
  <c r="J49" i="14"/>
  <c r="L49" i="14" s="1"/>
  <c r="M48" i="14"/>
  <c r="G49" i="14"/>
  <c r="O48" i="14" l="1"/>
  <c r="H49" i="14"/>
  <c r="F50" i="14" l="1"/>
  <c r="J50" i="14" s="1"/>
  <c r="E50" i="14"/>
  <c r="I50" i="14" s="1"/>
  <c r="N49" i="14" l="1"/>
  <c r="K50" i="14"/>
  <c r="L50" i="14" s="1"/>
  <c r="M49" i="14"/>
  <c r="G50" i="14"/>
  <c r="O49" i="14" l="1"/>
  <c r="H50" i="14"/>
  <c r="E51" i="14" l="1"/>
  <c r="I51" i="14" s="1"/>
  <c r="F51" i="14"/>
  <c r="J51" i="14" s="1"/>
  <c r="N50" i="14" l="1"/>
  <c r="K51" i="14"/>
  <c r="L51" i="14" s="1"/>
  <c r="M50" i="14"/>
  <c r="G51" i="14"/>
  <c r="O50" i="14" l="1"/>
  <c r="H51" i="14"/>
  <c r="E52" i="14" l="1"/>
  <c r="I52" i="14" s="1"/>
  <c r="F52" i="14"/>
  <c r="J52" i="14" s="1"/>
  <c r="N51" i="14" l="1"/>
  <c r="K52" i="14"/>
  <c r="L52" i="14" s="1"/>
  <c r="M51" i="14"/>
  <c r="G52" i="14"/>
  <c r="O51" i="14" l="1"/>
  <c r="H52" i="14"/>
  <c r="F53" i="14" l="1"/>
  <c r="J53" i="14" s="1"/>
  <c r="E53" i="14"/>
  <c r="I53" i="14" s="1"/>
  <c r="M52" i="14" l="1"/>
  <c r="G53" i="14"/>
  <c r="N52" i="14"/>
  <c r="K53" i="14"/>
  <c r="L53" i="14" s="1"/>
  <c r="H53" i="14" l="1"/>
  <c r="O52" i="14"/>
  <c r="E54" i="14" l="1"/>
  <c r="I54" i="14" s="1"/>
  <c r="F54" i="14"/>
  <c r="J54" i="14" s="1"/>
  <c r="N53" i="14" l="1"/>
  <c r="K54" i="14"/>
  <c r="L54" i="14" s="1"/>
  <c r="M53" i="14"/>
  <c r="G54" i="14"/>
  <c r="O53" i="14" l="1"/>
  <c r="H54" i="14"/>
  <c r="F55" i="14" l="1"/>
  <c r="J55" i="14" s="1"/>
  <c r="E55" i="14"/>
  <c r="I55" i="14" s="1"/>
  <c r="M54" i="14" l="1"/>
  <c r="G55" i="14"/>
  <c r="N54" i="14"/>
  <c r="K55" i="14"/>
  <c r="L55" i="14" s="1"/>
  <c r="O54" i="14" l="1"/>
  <c r="H55" i="14"/>
  <c r="E56" i="14" l="1"/>
  <c r="I56" i="14" s="1"/>
  <c r="F56" i="14"/>
  <c r="J56" i="14" s="1"/>
  <c r="M55" i="14" l="1"/>
  <c r="G56" i="14"/>
  <c r="N55" i="14"/>
  <c r="K56" i="14"/>
  <c r="L56" i="14" s="1"/>
  <c r="O55" i="14" l="1"/>
  <c r="H56" i="14"/>
  <c r="F57" i="14" l="1"/>
  <c r="J57" i="14" s="1"/>
  <c r="E57" i="14"/>
  <c r="I57" i="14" s="1"/>
  <c r="M56" i="14" l="1"/>
  <c r="G57" i="14"/>
  <c r="N56" i="14"/>
  <c r="K57" i="14"/>
  <c r="L57" i="14" s="1"/>
  <c r="H57" i="14" l="1"/>
  <c r="O56" i="14"/>
  <c r="F58" i="14" l="1"/>
  <c r="J58" i="14" s="1"/>
  <c r="E58" i="14"/>
  <c r="I58" i="14" s="1"/>
  <c r="M57" i="14" l="1"/>
  <c r="G58" i="14"/>
  <c r="N57" i="14"/>
  <c r="K58" i="14"/>
  <c r="L58" i="14" s="1"/>
  <c r="H58" i="14" l="1"/>
  <c r="O57" i="14"/>
  <c r="E59" i="14" l="1"/>
  <c r="I59" i="14" s="1"/>
  <c r="F59" i="14"/>
  <c r="J59" i="14" s="1"/>
  <c r="N58" i="14" l="1"/>
  <c r="K59" i="14"/>
  <c r="L59" i="14" s="1"/>
  <c r="M58" i="14"/>
  <c r="G59" i="14"/>
  <c r="O58" i="14" l="1"/>
  <c r="H59" i="14"/>
  <c r="E60" i="14" l="1"/>
  <c r="I60" i="14" s="1"/>
  <c r="F60" i="14"/>
  <c r="J60" i="14" s="1"/>
  <c r="N59" i="14" l="1"/>
  <c r="K60" i="14"/>
  <c r="L60" i="14" s="1"/>
  <c r="M59" i="14"/>
  <c r="G60" i="14"/>
  <c r="O59" i="14" l="1"/>
  <c r="H60" i="14"/>
  <c r="E61" i="14" l="1"/>
  <c r="I61" i="14" s="1"/>
  <c r="F61" i="14"/>
  <c r="J61" i="14" s="1"/>
  <c r="N60" i="14" l="1"/>
  <c r="K61" i="14"/>
  <c r="L61" i="14" s="1"/>
  <c r="M60" i="14"/>
  <c r="G61" i="14"/>
  <c r="O60" i="14" l="1"/>
  <c r="H61" i="14"/>
  <c r="E62" i="14" l="1"/>
  <c r="I62" i="14" s="1"/>
  <c r="F62" i="14"/>
  <c r="J62" i="14" s="1"/>
  <c r="N61" i="14" l="1"/>
  <c r="K62" i="14"/>
  <c r="L62" i="14" s="1"/>
  <c r="M61" i="14"/>
  <c r="G62" i="14"/>
  <c r="O61" i="14" l="1"/>
  <c r="H62" i="14"/>
  <c r="E63" i="14" l="1"/>
  <c r="I63" i="14" s="1"/>
  <c r="F63" i="14"/>
  <c r="J63" i="14" s="1"/>
  <c r="N62" i="14" l="1"/>
  <c r="K63" i="14"/>
  <c r="L63" i="14" s="1"/>
  <c r="M62" i="14"/>
  <c r="G63" i="14"/>
  <c r="O62" i="14" l="1"/>
  <c r="H63" i="14"/>
  <c r="F64" i="14" l="1"/>
  <c r="J64" i="14" s="1"/>
  <c r="E64" i="14"/>
  <c r="I64" i="14" s="1"/>
  <c r="M63" i="14" l="1"/>
  <c r="G64" i="14"/>
  <c r="N63" i="14"/>
  <c r="K64" i="14"/>
  <c r="L64" i="14" s="1"/>
  <c r="H64" i="14" l="1"/>
  <c r="O63" i="14"/>
  <c r="E65" i="14" l="1"/>
  <c r="I65" i="14" s="1"/>
  <c r="F65" i="14"/>
  <c r="J65" i="14" s="1"/>
  <c r="N64" i="14" l="1"/>
  <c r="K65" i="14"/>
  <c r="L65" i="14" s="1"/>
  <c r="M64" i="14"/>
  <c r="G65" i="14"/>
  <c r="O64" i="14" l="1"/>
  <c r="H65" i="14"/>
  <c r="F66" i="14" l="1"/>
  <c r="J66" i="14" s="1"/>
  <c r="E66" i="14"/>
  <c r="I66" i="14" s="1"/>
  <c r="M65" i="14" l="1"/>
  <c r="G66" i="14"/>
  <c r="N65" i="14"/>
  <c r="K66" i="14"/>
  <c r="L66" i="14" s="1"/>
  <c r="H66" i="14" l="1"/>
  <c r="O65" i="14"/>
  <c r="E67" i="14" l="1"/>
  <c r="I67" i="14" s="1"/>
  <c r="F67" i="14"/>
  <c r="J67" i="14" s="1"/>
  <c r="N66" i="14" l="1"/>
  <c r="K67" i="14"/>
  <c r="L67" i="14" s="1"/>
  <c r="M66" i="14"/>
  <c r="G67" i="14"/>
  <c r="O66" i="14" l="1"/>
  <c r="H67" i="14"/>
  <c r="E68" i="14" l="1"/>
  <c r="I68" i="14" s="1"/>
  <c r="F68" i="14"/>
  <c r="J68" i="14" s="1"/>
  <c r="N67" i="14" l="1"/>
  <c r="K68" i="14"/>
  <c r="L68" i="14" s="1"/>
  <c r="M67" i="14"/>
  <c r="G68" i="14"/>
  <c r="O67" i="14" l="1"/>
  <c r="H68" i="14"/>
  <c r="F69" i="14" l="1"/>
  <c r="J69" i="14" s="1"/>
  <c r="E69" i="14"/>
  <c r="I69" i="14" s="1"/>
  <c r="M68" i="14" l="1"/>
  <c r="G69" i="14"/>
  <c r="N68" i="14"/>
  <c r="K69" i="14"/>
  <c r="L69" i="14" s="1"/>
  <c r="H69" i="14" l="1"/>
  <c r="O68" i="14"/>
  <c r="E70" i="14" l="1"/>
  <c r="I70" i="14" s="1"/>
  <c r="F70" i="14"/>
  <c r="J70" i="14" s="1"/>
  <c r="N69" i="14" l="1"/>
  <c r="K70" i="14"/>
  <c r="L70" i="14" s="1"/>
  <c r="M69" i="14"/>
  <c r="G70" i="14"/>
  <c r="O69" i="14" l="1"/>
  <c r="H70" i="14"/>
  <c r="E71" i="14" l="1"/>
  <c r="I71" i="14" s="1"/>
  <c r="F71" i="14"/>
  <c r="J71" i="14" s="1"/>
  <c r="N70" i="14" l="1"/>
  <c r="K71" i="14"/>
  <c r="L71" i="14" s="1"/>
  <c r="M70" i="14"/>
  <c r="G71" i="14"/>
  <c r="O70" i="14" l="1"/>
  <c r="H71" i="14"/>
  <c r="F72" i="14" l="1"/>
  <c r="J72" i="14" s="1"/>
  <c r="E72" i="14"/>
  <c r="I72" i="14" s="1"/>
  <c r="M71" i="14" l="1"/>
  <c r="G72" i="14"/>
  <c r="N71" i="14"/>
  <c r="K72" i="14"/>
  <c r="L72" i="14" s="1"/>
  <c r="H72" i="14" l="1"/>
  <c r="O71" i="14"/>
  <c r="E73" i="14" l="1"/>
  <c r="I73" i="14" s="1"/>
  <c r="F73" i="14"/>
  <c r="J73" i="14" s="1"/>
  <c r="N72" i="14" l="1"/>
  <c r="K73" i="14"/>
  <c r="L73" i="14" s="1"/>
  <c r="M72" i="14"/>
  <c r="G73" i="14"/>
  <c r="O72" i="14" l="1"/>
  <c r="H73" i="14"/>
  <c r="F74" i="14" l="1"/>
  <c r="J74" i="14" s="1"/>
  <c r="E74" i="14"/>
  <c r="I74" i="14" s="1"/>
  <c r="M73" i="14" l="1"/>
  <c r="G74" i="14"/>
  <c r="N73" i="14"/>
  <c r="K74" i="14"/>
  <c r="L74" i="14" s="1"/>
  <c r="H74" i="14" l="1"/>
  <c r="O73" i="14"/>
  <c r="E75" i="14" l="1"/>
  <c r="I75" i="14" s="1"/>
  <c r="F75" i="14"/>
  <c r="J75" i="14" s="1"/>
  <c r="N74" i="14" l="1"/>
  <c r="K75" i="14"/>
  <c r="L75" i="14" s="1"/>
  <c r="M74" i="14"/>
  <c r="G75" i="14"/>
  <c r="O74" i="14" l="1"/>
  <c r="H75" i="14"/>
  <c r="F76" i="14" l="1"/>
  <c r="J76" i="14" s="1"/>
  <c r="E76" i="14"/>
  <c r="I76" i="14" s="1"/>
  <c r="M75" i="14" l="1"/>
  <c r="G76" i="14"/>
  <c r="N75" i="14"/>
  <c r="K76" i="14"/>
  <c r="L76" i="14" s="1"/>
  <c r="H76" i="14" l="1"/>
  <c r="O75" i="14"/>
  <c r="E77" i="14" l="1"/>
  <c r="I77" i="14" s="1"/>
  <c r="F77" i="14"/>
  <c r="J77" i="14" s="1"/>
  <c r="M76" i="14" l="1"/>
  <c r="G77" i="14"/>
  <c r="N76" i="14"/>
  <c r="K77" i="14"/>
  <c r="L77" i="14" s="1"/>
  <c r="O76" i="14" l="1"/>
  <c r="H77" i="14"/>
  <c r="E78" i="14" l="1"/>
  <c r="I78" i="14" s="1"/>
  <c r="F78" i="14"/>
  <c r="J78" i="14" s="1"/>
  <c r="N77" i="14" l="1"/>
  <c r="K78" i="14"/>
  <c r="L78" i="14" s="1"/>
  <c r="M77" i="14"/>
  <c r="G78" i="14"/>
  <c r="H78" i="14" s="1"/>
  <c r="O77" i="14" l="1"/>
  <c r="O79" i="14" s="1"/>
  <c r="N12" i="14" s="1"/>
</calcChain>
</file>

<file path=xl/comments1.xml><?xml version="1.0" encoding="utf-8"?>
<comments xmlns="http://schemas.openxmlformats.org/spreadsheetml/2006/main">
  <authors>
    <author>MARIAE</author>
  </authors>
  <commentList>
    <comment ref="C6" authorId="0" shapeId="0">
      <text>
        <r>
          <rPr>
            <b/>
            <sz val="10"/>
            <color indexed="81"/>
            <rFont val="Tahoma"/>
            <family val="2"/>
          </rPr>
          <t>MARIAE:</t>
        </r>
        <r>
          <rPr>
            <sz val="10"/>
            <color indexed="81"/>
            <rFont val="Tahoma"/>
            <family val="2"/>
          </rPr>
          <t xml:space="preserve">
EL CAUDAL OBTENIDO POR UNIDADES DE HUNTER</t>
        </r>
      </text>
    </comment>
    <comment ref="S26" authorId="0" shapeId="0">
      <text>
        <r>
          <rPr>
            <b/>
            <sz val="10"/>
            <color indexed="81"/>
            <rFont val="Tahoma"/>
            <family val="2"/>
          </rPr>
          <t>MARIAE:</t>
        </r>
        <r>
          <rPr>
            <sz val="10"/>
            <color indexed="81"/>
            <rFont val="Tahoma"/>
            <family val="2"/>
          </rPr>
          <t xml:space="preserve">
EL CAUDAL OBTENIDO POR UNIDADES DE HUNTER</t>
        </r>
      </text>
    </comment>
    <comment ref="S34" authorId="0" shapeId="0">
      <text>
        <r>
          <rPr>
            <b/>
            <sz val="10"/>
            <color indexed="81"/>
            <rFont val="Tahoma"/>
            <family val="2"/>
          </rPr>
          <t>MARIAE:</t>
        </r>
        <r>
          <rPr>
            <sz val="10"/>
            <color indexed="81"/>
            <rFont val="Tahoma"/>
            <family val="2"/>
          </rPr>
          <t xml:space="preserve">
EL CAUDAL OBTENIDO POR UNIDADES DE HUNTER</t>
        </r>
      </text>
    </comment>
  </commentList>
</comments>
</file>

<file path=xl/comments10.xml><?xml version="1.0" encoding="utf-8"?>
<comments xmlns="http://schemas.openxmlformats.org/spreadsheetml/2006/main">
  <authors>
    <author>MARIAE</author>
  </authors>
  <commentList>
    <comment ref="C6" authorId="0" shapeId="0">
      <text>
        <r>
          <rPr>
            <b/>
            <sz val="10"/>
            <color indexed="81"/>
            <rFont val="Tahoma"/>
            <family val="2"/>
          </rPr>
          <t>MARIAE:</t>
        </r>
        <r>
          <rPr>
            <sz val="10"/>
            <color indexed="81"/>
            <rFont val="Tahoma"/>
            <family val="2"/>
          </rPr>
          <t xml:space="preserve">
EL CAUDAL OBTENIDO POR UNIDADES DE HUNTER</t>
        </r>
      </text>
    </comment>
    <comment ref="S26" authorId="0" shapeId="0">
      <text>
        <r>
          <rPr>
            <b/>
            <sz val="10"/>
            <color indexed="81"/>
            <rFont val="Tahoma"/>
            <family val="2"/>
          </rPr>
          <t>MARIAE:</t>
        </r>
        <r>
          <rPr>
            <sz val="10"/>
            <color indexed="81"/>
            <rFont val="Tahoma"/>
            <family val="2"/>
          </rPr>
          <t xml:space="preserve">
EL CAUDAL OBTENIDO POR UNIDADES DE HUNTER</t>
        </r>
      </text>
    </comment>
    <comment ref="S34" authorId="0" shapeId="0">
      <text>
        <r>
          <rPr>
            <b/>
            <sz val="10"/>
            <color indexed="81"/>
            <rFont val="Tahoma"/>
            <family val="2"/>
          </rPr>
          <t>MARIAE:</t>
        </r>
        <r>
          <rPr>
            <sz val="10"/>
            <color indexed="81"/>
            <rFont val="Tahoma"/>
            <family val="2"/>
          </rPr>
          <t xml:space="preserve">
EL CAUDAL OBTENIDO POR UNIDADES DE HUNTER</t>
        </r>
      </text>
    </comment>
  </commentList>
</comments>
</file>

<file path=xl/comments2.xml><?xml version="1.0" encoding="utf-8"?>
<comments xmlns="http://schemas.openxmlformats.org/spreadsheetml/2006/main">
  <authors>
    <author>MARIAE</author>
  </authors>
  <commentList>
    <comment ref="C6" authorId="0" shapeId="0">
      <text>
        <r>
          <rPr>
            <b/>
            <sz val="10"/>
            <color indexed="81"/>
            <rFont val="Tahoma"/>
            <family val="2"/>
          </rPr>
          <t>MARIAE:</t>
        </r>
        <r>
          <rPr>
            <sz val="10"/>
            <color indexed="81"/>
            <rFont val="Tahoma"/>
            <family val="2"/>
          </rPr>
          <t xml:space="preserve">
EL CAUDAL OBTENIDO POR UNIDADES DE HUNTER</t>
        </r>
      </text>
    </comment>
  </commentList>
</comments>
</file>

<file path=xl/comments3.xml><?xml version="1.0" encoding="utf-8"?>
<comments xmlns="http://schemas.openxmlformats.org/spreadsheetml/2006/main">
  <authors>
    <author>MARIAE</author>
  </authors>
  <commentList>
    <comment ref="C6" authorId="0" shapeId="0">
      <text>
        <r>
          <rPr>
            <b/>
            <sz val="10"/>
            <color indexed="81"/>
            <rFont val="Tahoma"/>
            <family val="2"/>
          </rPr>
          <t>MARIAE:</t>
        </r>
        <r>
          <rPr>
            <sz val="10"/>
            <color indexed="81"/>
            <rFont val="Tahoma"/>
            <family val="2"/>
          </rPr>
          <t xml:space="preserve">
EL CAUDAL OBTENIDO POR UNIDADES DE HUNTER</t>
        </r>
      </text>
    </comment>
  </commentList>
</comments>
</file>

<file path=xl/comments4.xml><?xml version="1.0" encoding="utf-8"?>
<comments xmlns="http://schemas.openxmlformats.org/spreadsheetml/2006/main">
  <authors>
    <author>MARIAE</author>
  </authors>
  <commentList>
    <comment ref="C6" authorId="0" shapeId="0">
      <text>
        <r>
          <rPr>
            <b/>
            <sz val="10"/>
            <color indexed="81"/>
            <rFont val="Tahoma"/>
            <family val="2"/>
          </rPr>
          <t>MARIAE:</t>
        </r>
        <r>
          <rPr>
            <sz val="10"/>
            <color indexed="81"/>
            <rFont val="Tahoma"/>
            <family val="2"/>
          </rPr>
          <t xml:space="preserve">
EL CAUDAL OBTENIDO POR UNIDADES DE HUNTER</t>
        </r>
      </text>
    </comment>
  </commentList>
</comments>
</file>

<file path=xl/comments5.xml><?xml version="1.0" encoding="utf-8"?>
<comments xmlns="http://schemas.openxmlformats.org/spreadsheetml/2006/main">
  <authors>
    <author>MARIAE</author>
  </authors>
  <commentList>
    <comment ref="C6" authorId="0" shapeId="0">
      <text>
        <r>
          <rPr>
            <b/>
            <sz val="10"/>
            <color indexed="81"/>
            <rFont val="Tahoma"/>
            <family val="2"/>
          </rPr>
          <t>MARIAE:</t>
        </r>
        <r>
          <rPr>
            <sz val="10"/>
            <color indexed="81"/>
            <rFont val="Tahoma"/>
            <family val="2"/>
          </rPr>
          <t xml:space="preserve">
EL CAUDAL OBTENIDO POR UNIDADES DE HUNTER</t>
        </r>
      </text>
    </comment>
  </commentList>
</comments>
</file>

<file path=xl/comments6.xml><?xml version="1.0" encoding="utf-8"?>
<comments xmlns="http://schemas.openxmlformats.org/spreadsheetml/2006/main">
  <authors>
    <author>MARIAE</author>
  </authors>
  <commentList>
    <comment ref="C6" authorId="0" shapeId="0">
      <text>
        <r>
          <rPr>
            <b/>
            <sz val="10"/>
            <color indexed="81"/>
            <rFont val="Tahoma"/>
            <family val="2"/>
          </rPr>
          <t>MARIAE:</t>
        </r>
        <r>
          <rPr>
            <sz val="10"/>
            <color indexed="81"/>
            <rFont val="Tahoma"/>
            <family val="2"/>
          </rPr>
          <t xml:space="preserve">
EL CAUDAL OBTENIDO POR UNIDADES DE HUNTER</t>
        </r>
      </text>
    </comment>
  </commentList>
</comments>
</file>

<file path=xl/comments7.xml><?xml version="1.0" encoding="utf-8"?>
<comments xmlns="http://schemas.openxmlformats.org/spreadsheetml/2006/main">
  <authors>
    <author>MARIAE</author>
  </authors>
  <commentList>
    <comment ref="C6" authorId="0" shapeId="0">
      <text>
        <r>
          <rPr>
            <b/>
            <sz val="10"/>
            <color indexed="81"/>
            <rFont val="Tahoma"/>
            <family val="2"/>
          </rPr>
          <t>MARIAE:</t>
        </r>
        <r>
          <rPr>
            <sz val="10"/>
            <color indexed="81"/>
            <rFont val="Tahoma"/>
            <family val="2"/>
          </rPr>
          <t xml:space="preserve">
EL CAUDAL OBTENIDO POR UNIDADES DE HUNTER</t>
        </r>
      </text>
    </comment>
  </commentList>
</comments>
</file>

<file path=xl/comments8.xml><?xml version="1.0" encoding="utf-8"?>
<comments xmlns="http://schemas.openxmlformats.org/spreadsheetml/2006/main">
  <authors>
    <author>MARIAE</author>
  </authors>
  <commentList>
    <comment ref="C6" authorId="0" shapeId="0">
      <text>
        <r>
          <rPr>
            <b/>
            <sz val="10"/>
            <color indexed="81"/>
            <rFont val="Tahoma"/>
            <family val="2"/>
          </rPr>
          <t>MARIAE:</t>
        </r>
        <r>
          <rPr>
            <sz val="10"/>
            <color indexed="81"/>
            <rFont val="Tahoma"/>
            <family val="2"/>
          </rPr>
          <t xml:space="preserve">
EL CAUDAL OBTENIDO POR UNIDADES DE HUNTER</t>
        </r>
      </text>
    </comment>
  </commentList>
</comments>
</file>

<file path=xl/comments9.xml><?xml version="1.0" encoding="utf-8"?>
<comments xmlns="http://schemas.openxmlformats.org/spreadsheetml/2006/main">
  <authors>
    <author>MARIAE</author>
  </authors>
  <commentList>
    <comment ref="C6" authorId="0" shapeId="0">
      <text>
        <r>
          <rPr>
            <b/>
            <sz val="10"/>
            <color indexed="81"/>
            <rFont val="Tahoma"/>
            <family val="2"/>
          </rPr>
          <t>MARIAE:</t>
        </r>
        <r>
          <rPr>
            <sz val="10"/>
            <color indexed="81"/>
            <rFont val="Tahoma"/>
            <family val="2"/>
          </rPr>
          <t xml:space="preserve">
EL CAUDAL OBTENIDO POR UNIDADES DE HUNTER</t>
        </r>
      </text>
    </comment>
  </commentList>
</comments>
</file>

<file path=xl/sharedStrings.xml><?xml version="1.0" encoding="utf-8"?>
<sst xmlns="http://schemas.openxmlformats.org/spreadsheetml/2006/main" count="730" uniqueCount="94">
  <si>
    <t>Q DISEÑO</t>
  </si>
  <si>
    <t>L/S</t>
  </si>
  <si>
    <t>M3/S</t>
  </si>
  <si>
    <t>OBS</t>
  </si>
  <si>
    <t>Qentrada M3/MIN</t>
  </si>
  <si>
    <t xml:space="preserve">AREA </t>
  </si>
  <si>
    <t>PARADO BOMBAS</t>
  </si>
  <si>
    <t>ENCENDIDO BOMBA 1</t>
  </si>
  <si>
    <t>ENCENDIDO BOMBA 2</t>
  </si>
  <si>
    <t>NIVEL ALARMA</t>
  </si>
  <si>
    <t>VOL EYECTOR</t>
  </si>
  <si>
    <t>VOLUMEN ENTRADA (m3)</t>
  </si>
  <si>
    <t>Q BOMBEO</t>
  </si>
  <si>
    <t>FRACCIONAMIENTO</t>
  </si>
  <si>
    <t>MIN</t>
  </si>
  <si>
    <t>COSTO $/KW</t>
  </si>
  <si>
    <t xml:space="preserve">TIEMPO LLENADO </t>
  </si>
  <si>
    <t>COSTO KW ($) ENCENDIDO BOMBA 1</t>
  </si>
  <si>
    <t>COSTO KW ($) ENCENDIDO BOMBA 2</t>
  </si>
  <si>
    <t>COSTO TOTAL OPERACIÓN BOMBAS POR HORA</t>
  </si>
  <si>
    <t>VOL SALIDA 1  (m3)</t>
  </si>
  <si>
    <t>VOL SALIDA 2 (m3)</t>
  </si>
  <si>
    <t>VOLUMEN ACUMULADO (m3)</t>
  </si>
  <si>
    <t>ALTURA (m)</t>
  </si>
  <si>
    <t>TIEMPO T (MIN)</t>
  </si>
  <si>
    <t>COSTO KW ($) ENCENDIDO BOMBAS 1 Y 2</t>
  </si>
  <si>
    <t>PLACA</t>
  </si>
  <si>
    <t>VIGAS</t>
  </si>
  <si>
    <t>MURO</t>
  </si>
  <si>
    <t xml:space="preserve">PROMEDIO </t>
  </si>
  <si>
    <t>Kw CONSUMIDOS PROM.</t>
  </si>
  <si>
    <t>m3</t>
  </si>
  <si>
    <t>m2</t>
  </si>
  <si>
    <t>DATOS BOMBEO</t>
  </si>
  <si>
    <t>DATOS POZO EYECTOR</t>
  </si>
  <si>
    <t>DATOS COSTOS</t>
  </si>
  <si>
    <t>ELEMENTO</t>
  </si>
  <si>
    <t>VALOR</t>
  </si>
  <si>
    <t xml:space="preserve">COSTO CONCRETO </t>
  </si>
  <si>
    <t>$/m3</t>
  </si>
  <si>
    <t>TIEMPO AMORTIZACIÓN</t>
  </si>
  <si>
    <t>HORAS</t>
  </si>
  <si>
    <t>COSTO POZO</t>
  </si>
  <si>
    <t>$/Hora</t>
  </si>
  <si>
    <t>dias</t>
  </si>
  <si>
    <t>COSTO TOTALPOZO</t>
  </si>
  <si>
    <t>$</t>
  </si>
  <si>
    <t>COSTO TOTAL</t>
  </si>
  <si>
    <t>B2</t>
  </si>
  <si>
    <t>CUADRO 12.  MODELACIÓN   PARA OPTIMIZACIÓN DE LA RED DE BOMBEO AGUAS RESIDUALES -CASO ACTUAL</t>
  </si>
  <si>
    <t>CUADRO 13.  MODELACIÓN   PARA OPTIMIZACIÓN DE LA RED DE BOMBEO AGUAS RESIDUALES-CASO NORMATIVO UN AÑO</t>
  </si>
  <si>
    <t>CUADRO 15.  MODELACIÓN   PARA OPTIMIZACIÓN DE LA RED DE BOMBEO AGUAS RESIDUALES - ESCENARIO 1, UN AÑO.</t>
  </si>
  <si>
    <t>CUADRO 16.  MODELACIÓN   PARA OPTIMIZACIÓN DE LA RED DE BOMBEO AGUAS RESIDUALES-ESCENARIO 1, DIEZ AÑOS.</t>
  </si>
  <si>
    <t>CUADRO 18.  MODELACIÓN   PARA OPTIMIZACIÓN DE LA RED DE BOMBEO AGUAS RESIDUALES -  ESCENARIO 2, DIEZ AÑOS.</t>
  </si>
  <si>
    <t>CUADRO 17.  MODELACIÓN   PARA OPTIMIZACIÓN DE LA RED DE BOMBEO AGUAS RESIDUALES - ESCENARIO 2, UN AÑO.</t>
  </si>
  <si>
    <t>CUADRO 19.  MODELACIÓN   PARA OPTIMIZACIÓN DE LA RED DE BOMBEO AGUAS RESIDUALES - ESCENARIO 3, UN AÑO.</t>
  </si>
  <si>
    <t>CUADRO 20.  MODELACIÓN   PARA OPTIMIZACIÓN DE LA RED DE BOMBEO AGUAS RESIDUALES - ESCENARIO 3, DIEZ AÑOS.</t>
  </si>
  <si>
    <t>TAMAÑO POZO</t>
  </si>
  <si>
    <t>DATOS BOMBEO EXISTENTE</t>
  </si>
  <si>
    <t>DATOS BOMBEO ALL EXISTENTE</t>
  </si>
  <si>
    <t>CDT</t>
  </si>
  <si>
    <t>m</t>
  </si>
  <si>
    <t>2 BOMBAS DEL 100%</t>
  </si>
  <si>
    <t>FRACCION.</t>
  </si>
  <si>
    <t>M3/MIN</t>
  </si>
  <si>
    <t>1 AÑO</t>
  </si>
  <si>
    <t>10 AÑOS</t>
  </si>
  <si>
    <t>-</t>
  </si>
  <si>
    <t>COSTO MÍNIMO</t>
  </si>
  <si>
    <t>TIEMPO LLENADO TANQUE</t>
  </si>
  <si>
    <t xml:space="preserve">PERIODO DE TIEMPO </t>
  </si>
  <si>
    <t xml:space="preserve"> ESCENARIO</t>
  </si>
  <si>
    <t>TIEMPO LLENADO TANQUE (MIN)</t>
  </si>
  <si>
    <t>T(MIN)</t>
  </si>
  <si>
    <t>PARA FRACCIONAMIENTO 75% Y UN AÑO DE AMORTIZACIÓN</t>
  </si>
  <si>
    <t>COMPORTAMIENTO TIEMPO ALMACENAMIENTO -  COSTO</t>
  </si>
  <si>
    <t>PARA 3O MIN DE POZO Y UN AÑO DE AMORTIZACIÓN</t>
  </si>
  <si>
    <t>COMPORTAMIENTO FRACCIONAMIENTO -  COSTO</t>
  </si>
  <si>
    <t>VOL CONCRETO</t>
  </si>
  <si>
    <t>LADO EXT POZO</t>
  </si>
  <si>
    <t>LADO INT  POZO</t>
  </si>
  <si>
    <t>AREA INTERIOR</t>
  </si>
  <si>
    <r>
      <rPr>
        <sz val="11"/>
        <color theme="1"/>
        <rFont val="Symbol"/>
        <family val="1"/>
        <charset val="2"/>
      </rPr>
      <t xml:space="preserve">D </t>
    </r>
    <r>
      <rPr>
        <sz val="11"/>
        <color theme="1"/>
        <rFont val="Calibri"/>
        <family val="2"/>
        <scheme val="minor"/>
      </rPr>
      <t>AREA</t>
    </r>
  </si>
  <si>
    <t>COSTO TOTAL POZO</t>
  </si>
  <si>
    <t xml:space="preserve">COMPORTAMIENTO FRACCIONAMIENTO -  COSTO
</t>
  </si>
  <si>
    <t>1 -LIMITES NORMA</t>
  </si>
  <si>
    <t>2 - SIN RESTRICCIONES AL ENCENDIDO DE LA BOMBA 2</t>
  </si>
  <si>
    <t>3 -  RESTRINGENDO A 1 EL ENCENDIDO DE LA BOMBA 2</t>
  </si>
  <si>
    <t>4 -  RESTRINGENDO A 2 EL ENCENDIDO DE LA BOMBA 2</t>
  </si>
  <si>
    <t>VER CUADRO No.</t>
  </si>
  <si>
    <t>ACTUAL (CONSTRUIDO)</t>
  </si>
  <si>
    <t>+</t>
  </si>
  <si>
    <t>CUADRO 14.  MODELACIÓN   PARA OPTIMIZACIÓN DE LA RED DE BOMBEO AGUAS RESIDUALES CASO NORMATIVO -  DIEZ AÑOS.</t>
  </si>
  <si>
    <t>MODELACIÓN   PARA OPTIMIZACIÓN DE LA RED DE BOMBEO AGUAS RESIDUALES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</si>
</sst>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00"/>
    <numFmt numFmtId="167" formatCode="_-&quot;$&quot;* #,##0_-;\-&quot;$&quot;* #,##0_-;_-&quot;$&quot;* &quot;-&quot;??_-;_-@_-"/>
    <numFmt numFmtId="168" formatCode="_-&quot;$&quot;* #,##0.0_-;\-&quot;$&quot;* #,##0.0_-;_-&quot;$&quot;* &quot;-&quot;??_-;_-@_-"/>
    <numFmt numFmtId="169" formatCode="_-* #,##0.0_-;\-* #,##0.0_-;_-* &quot;-&quot;??_-;_-@_-"/>
    <numFmt numFmtId="170" formatCode="0.00000"/>
    <numFmt numFmtId="171" formatCode="0.0%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0" applyFont="1" applyAlignment="1">
      <alignment horizontal="left" vertical="center"/>
    </xf>
    <xf numFmtId="2" fontId="0" fillId="0" borderId="0" xfId="0" applyNumberFormat="1"/>
    <xf numFmtId="0" fontId="0" fillId="0" borderId="1" xfId="0" applyBorder="1"/>
    <xf numFmtId="0" fontId="2" fillId="0" borderId="1" xfId="0" applyFont="1" applyBorder="1"/>
    <xf numFmtId="43" fontId="0" fillId="0" borderId="0" xfId="3" applyFont="1"/>
    <xf numFmtId="165" fontId="0" fillId="0" borderId="0" xfId="0" applyNumberFormat="1"/>
    <xf numFmtId="0" fontId="0" fillId="0" borderId="0" xfId="0" applyBorder="1"/>
    <xf numFmtId="0" fontId="2" fillId="0" borderId="0" xfId="0" applyFont="1" applyFill="1" applyBorder="1" applyAlignment="1">
      <alignment wrapText="1"/>
    </xf>
    <xf numFmtId="165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1" xfId="4" applyFont="1" applyBorder="1"/>
    <xf numFmtId="44" fontId="0" fillId="0" borderId="1" xfId="4" applyFont="1" applyFill="1" applyBorder="1"/>
    <xf numFmtId="166" fontId="0" fillId="0" borderId="0" xfId="0" applyNumberFormat="1" applyBorder="1"/>
    <xf numFmtId="0" fontId="0" fillId="0" borderId="0" xfId="0" applyFill="1" applyBorder="1" applyAlignment="1">
      <alignment horizontal="center"/>
    </xf>
    <xf numFmtId="2" fontId="0" fillId="2" borderId="0" xfId="0" applyNumberForma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2" fontId="0" fillId="0" borderId="0" xfId="0" applyNumberFormat="1" applyBorder="1"/>
    <xf numFmtId="167" fontId="0" fillId="0" borderId="0" xfId="4" applyNumberFormat="1" applyFont="1" applyBorder="1"/>
    <xf numFmtId="0" fontId="0" fillId="2" borderId="0" xfId="0" applyFill="1" applyBorder="1"/>
    <xf numFmtId="2" fontId="0" fillId="0" borderId="0" xfId="0" applyNumberFormat="1" applyFill="1" applyBorder="1"/>
    <xf numFmtId="167" fontId="0" fillId="3" borderId="9" xfId="4" applyNumberFormat="1" applyFont="1" applyFill="1" applyBorder="1"/>
    <xf numFmtId="165" fontId="0" fillId="2" borderId="0" xfId="0" applyNumberFormat="1" applyFill="1" applyBorder="1"/>
    <xf numFmtId="44" fontId="0" fillId="3" borderId="9" xfId="4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0" xfId="0" applyFill="1"/>
    <xf numFmtId="0" fontId="0" fillId="4" borderId="11" xfId="0" applyFill="1" applyBorder="1"/>
    <xf numFmtId="0" fontId="0" fillId="4" borderId="8" xfId="0" applyFill="1" applyBorder="1"/>
    <xf numFmtId="0" fontId="0" fillId="4" borderId="12" xfId="0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 applyAlignment="1">
      <alignment horizontal="center"/>
    </xf>
    <xf numFmtId="165" fontId="0" fillId="4" borderId="9" xfId="0" applyNumberFormat="1" applyFill="1" applyBorder="1" applyAlignment="1">
      <alignment horizontal="left"/>
    </xf>
    <xf numFmtId="0" fontId="0" fillId="0" borderId="2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5" borderId="32" xfId="0" applyFill="1" applyBorder="1"/>
    <xf numFmtId="0" fontId="0" fillId="5" borderId="37" xfId="0" applyFill="1" applyBorder="1"/>
    <xf numFmtId="0" fontId="0" fillId="2" borderId="33" xfId="0" applyFill="1" applyBorder="1"/>
    <xf numFmtId="165" fontId="0" fillId="2" borderId="20" xfId="4" applyNumberFormat="1" applyFont="1" applyFill="1" applyBorder="1" applyAlignment="1">
      <alignment horizontal="center"/>
    </xf>
    <xf numFmtId="2" fontId="0" fillId="2" borderId="1" xfId="4" applyNumberFormat="1" applyFont="1" applyFill="1" applyBorder="1" applyAlignment="1">
      <alignment horizontal="center"/>
    </xf>
    <xf numFmtId="2" fontId="0" fillId="2" borderId="27" xfId="4" applyNumberFormat="1" applyFont="1" applyFill="1" applyBorder="1" applyAlignment="1">
      <alignment horizontal="center"/>
    </xf>
    <xf numFmtId="0" fontId="0" fillId="2" borderId="34" xfId="0" applyFill="1" applyBorder="1"/>
    <xf numFmtId="2" fontId="0" fillId="2" borderId="1" xfId="0" applyNumberFormat="1" applyFill="1" applyBorder="1" applyAlignment="1">
      <alignment horizontal="center"/>
    </xf>
    <xf numFmtId="2" fontId="0" fillId="2" borderId="27" xfId="0" applyNumberFormat="1" applyFill="1" applyBorder="1" applyAlignment="1">
      <alignment horizontal="center"/>
    </xf>
    <xf numFmtId="0" fontId="0" fillId="3" borderId="35" xfId="0" applyFill="1" applyBorder="1" applyAlignment="1">
      <alignment wrapText="1"/>
    </xf>
    <xf numFmtId="165" fontId="0" fillId="3" borderId="23" xfId="4" applyNumberFormat="1" applyFont="1" applyFill="1" applyBorder="1" applyAlignment="1">
      <alignment horizontal="center"/>
    </xf>
    <xf numFmtId="165" fontId="0" fillId="3" borderId="21" xfId="4" applyNumberFormat="1" applyFont="1" applyFill="1" applyBorder="1" applyAlignment="1">
      <alignment horizontal="center"/>
    </xf>
    <xf numFmtId="165" fontId="0" fillId="3" borderId="36" xfId="4" applyNumberFormat="1" applyFont="1" applyFill="1" applyBorder="1" applyAlignment="1">
      <alignment horizontal="center"/>
    </xf>
    <xf numFmtId="166" fontId="0" fillId="2" borderId="0" xfId="0" applyNumberFormat="1" applyFill="1" applyBorder="1"/>
    <xf numFmtId="43" fontId="0" fillId="4" borderId="0" xfId="3" applyFont="1" applyFill="1"/>
    <xf numFmtId="0" fontId="2" fillId="4" borderId="2" xfId="0" applyFont="1" applyFill="1" applyBorder="1"/>
    <xf numFmtId="0" fontId="2" fillId="4" borderId="4" xfId="0" applyFont="1" applyFill="1" applyBorder="1"/>
    <xf numFmtId="0" fontId="0" fillId="4" borderId="38" xfId="0" applyFill="1" applyBorder="1"/>
    <xf numFmtId="0" fontId="0" fillId="4" borderId="40" xfId="0" applyFill="1" applyBorder="1"/>
    <xf numFmtId="0" fontId="0" fillId="4" borderId="39" xfId="0" applyFill="1" applyBorder="1"/>
    <xf numFmtId="167" fontId="0" fillId="4" borderId="26" xfId="4" applyNumberFormat="1" applyFont="1" applyFill="1" applyBorder="1"/>
    <xf numFmtId="167" fontId="0" fillId="4" borderId="27" xfId="4" applyNumberFormat="1" applyFont="1" applyFill="1" applyBorder="1"/>
    <xf numFmtId="167" fontId="0" fillId="4" borderId="28" xfId="4" applyNumberFormat="1" applyFont="1" applyFill="1" applyBorder="1"/>
    <xf numFmtId="0" fontId="0" fillId="4" borderId="2" xfId="0" applyFill="1" applyBorder="1" applyAlignment="1">
      <alignment horizontal="center"/>
    </xf>
    <xf numFmtId="167" fontId="0" fillId="4" borderId="0" xfId="4" applyNumberFormat="1" applyFont="1" applyFill="1" applyBorder="1"/>
    <xf numFmtId="168" fontId="0" fillId="8" borderId="9" xfId="4" applyNumberFormat="1" applyFont="1" applyFill="1" applyBorder="1"/>
    <xf numFmtId="168" fontId="0" fillId="3" borderId="9" xfId="4" applyNumberFormat="1" applyFont="1" applyFill="1" applyBorder="1"/>
    <xf numFmtId="164" fontId="0" fillId="7" borderId="0" xfId="3" applyNumberFormat="1" applyFont="1" applyFill="1" applyBorder="1"/>
    <xf numFmtId="0" fontId="0" fillId="4" borderId="28" xfId="0" applyFill="1" applyBorder="1" applyAlignment="1">
      <alignment horizontal="center"/>
    </xf>
    <xf numFmtId="169" fontId="0" fillId="4" borderId="26" xfId="3" applyNumberFormat="1" applyFont="1" applyFill="1" applyBorder="1" applyAlignment="1">
      <alignment horizontal="left" vertical="center"/>
    </xf>
    <xf numFmtId="0" fontId="0" fillId="4" borderId="4" xfId="0" applyFill="1" applyBorder="1"/>
    <xf numFmtId="0" fontId="0" fillId="4" borderId="41" xfId="0" applyFill="1" applyBorder="1" applyAlignment="1">
      <alignment horizontal="center"/>
    </xf>
    <xf numFmtId="167" fontId="0" fillId="4" borderId="29" xfId="4" applyNumberFormat="1" applyFont="1" applyFill="1" applyBorder="1"/>
    <xf numFmtId="0" fontId="0" fillId="4" borderId="40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4" borderId="2" xfId="0" applyFill="1" applyBorder="1"/>
    <xf numFmtId="0" fontId="0" fillId="9" borderId="7" xfId="0" applyFill="1" applyBorder="1" applyAlignment="1">
      <alignment wrapText="1"/>
    </xf>
    <xf numFmtId="1" fontId="0" fillId="9" borderId="43" xfId="4" applyNumberFormat="1" applyFont="1" applyFill="1" applyBorder="1" applyAlignment="1">
      <alignment horizontal="center"/>
    </xf>
    <xf numFmtId="1" fontId="0" fillId="9" borderId="44" xfId="4" applyNumberFormat="1" applyFont="1" applyFill="1" applyBorder="1" applyAlignment="1">
      <alignment horizontal="center"/>
    </xf>
    <xf numFmtId="2" fontId="0" fillId="3" borderId="1" xfId="4" applyNumberFormat="1" applyFont="1" applyFill="1" applyBorder="1" applyAlignment="1">
      <alignment horizontal="center"/>
    </xf>
    <xf numFmtId="2" fontId="0" fillId="3" borderId="27" xfId="4" applyNumberFormat="1" applyFont="1" applyFill="1" applyBorder="1" applyAlignment="1">
      <alignment horizontal="center"/>
    </xf>
    <xf numFmtId="0" fontId="0" fillId="5" borderId="38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1" fontId="0" fillId="9" borderId="48" xfId="4" applyNumberFormat="1" applyFont="1" applyFill="1" applyBorder="1" applyAlignment="1">
      <alignment horizontal="center"/>
    </xf>
    <xf numFmtId="1" fontId="0" fillId="9" borderId="49" xfId="4" applyNumberFormat="1" applyFont="1" applyFill="1" applyBorder="1" applyAlignment="1">
      <alignment horizontal="center"/>
    </xf>
    <xf numFmtId="0" fontId="0" fillId="3" borderId="34" xfId="0" applyFill="1" applyBorder="1" applyAlignment="1">
      <alignment wrapText="1"/>
    </xf>
    <xf numFmtId="0" fontId="0" fillId="9" borderId="47" xfId="0" applyFill="1" applyBorder="1" applyAlignment="1">
      <alignment wrapText="1"/>
    </xf>
    <xf numFmtId="1" fontId="0" fillId="9" borderId="45" xfId="4" applyNumberFormat="1" applyFont="1" applyFill="1" applyBorder="1" applyAlignment="1">
      <alignment horizontal="center"/>
    </xf>
    <xf numFmtId="1" fontId="0" fillId="9" borderId="50" xfId="4" applyNumberFormat="1" applyFont="1" applyFill="1" applyBorder="1" applyAlignment="1">
      <alignment horizontal="center"/>
    </xf>
    <xf numFmtId="167" fontId="0" fillId="5" borderId="31" xfId="4" applyNumberFormat="1" applyFont="1" applyFill="1" applyBorder="1" applyAlignment="1">
      <alignment horizontal="center"/>
    </xf>
    <xf numFmtId="167" fontId="0" fillId="5" borderId="22" xfId="0" applyNumberFormat="1" applyFill="1" applyBorder="1" applyAlignment="1">
      <alignment horizontal="center"/>
    </xf>
    <xf numFmtId="167" fontId="0" fillId="5" borderId="29" xfId="0" applyNumberFormat="1" applyFill="1" applyBorder="1" applyAlignment="1">
      <alignment horizontal="center"/>
    </xf>
    <xf numFmtId="167" fontId="0" fillId="5" borderId="26" xfId="0" applyNumberFormat="1" applyFill="1" applyBorder="1" applyAlignment="1">
      <alignment horizontal="center"/>
    </xf>
    <xf numFmtId="167" fontId="0" fillId="5" borderId="25" xfId="0" applyNumberFormat="1" applyFill="1" applyBorder="1" applyAlignment="1">
      <alignment horizontal="center"/>
    </xf>
    <xf numFmtId="167" fontId="0" fillId="5" borderId="25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9" fontId="0" fillId="0" borderId="0" xfId="5" applyFont="1"/>
    <xf numFmtId="0" fontId="0" fillId="0" borderId="0" xfId="5" applyNumberFormat="1" applyFont="1"/>
    <xf numFmtId="171" fontId="0" fillId="0" borderId="0" xfId="5" applyNumberFormat="1" applyFont="1"/>
    <xf numFmtId="170" fontId="0" fillId="0" borderId="0" xfId="5" applyNumberFormat="1" applyFont="1"/>
    <xf numFmtId="0" fontId="0" fillId="0" borderId="3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1" xfId="0" applyFill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0" fontId="0" fillId="0" borderId="52" xfId="0" applyBorder="1" applyAlignment="1">
      <alignment horizontal="center"/>
    </xf>
    <xf numFmtId="1" fontId="0" fillId="0" borderId="51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164" fontId="0" fillId="6" borderId="24" xfId="3" applyNumberFormat="1" applyFont="1" applyFill="1" applyBorder="1"/>
    <xf numFmtId="43" fontId="0" fillId="6" borderId="24" xfId="3" applyFont="1" applyFill="1" applyBorder="1"/>
    <xf numFmtId="43" fontId="0" fillId="6" borderId="47" xfId="3" applyFont="1" applyFill="1" applyBorder="1"/>
    <xf numFmtId="0" fontId="7" fillId="0" borderId="25" xfId="0" applyFont="1" applyBorder="1" applyAlignment="1">
      <alignment horizontal="center"/>
    </xf>
    <xf numFmtId="0" fontId="0" fillId="0" borderId="0" xfId="0" applyFill="1"/>
    <xf numFmtId="0" fontId="0" fillId="0" borderId="6" xfId="0" applyFill="1" applyBorder="1"/>
    <xf numFmtId="0" fontId="0" fillId="0" borderId="7" xfId="0" applyFill="1" applyBorder="1"/>
    <xf numFmtId="167" fontId="0" fillId="0" borderId="0" xfId="4" applyNumberFormat="1" applyFont="1" applyFill="1" applyBorder="1"/>
    <xf numFmtId="0" fontId="0" fillId="0" borderId="10" xfId="0" applyFill="1" applyBorder="1"/>
    <xf numFmtId="0" fontId="0" fillId="0" borderId="4" xfId="0" applyFill="1" applyBorder="1" applyAlignment="1">
      <alignment horizontal="center"/>
    </xf>
    <xf numFmtId="0" fontId="0" fillId="0" borderId="8" xfId="0" applyFill="1" applyBorder="1"/>
    <xf numFmtId="0" fontId="0" fillId="0" borderId="0" xfId="0" applyFill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6" xfId="0" applyFon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4" xfId="0" applyFill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1" fontId="0" fillId="0" borderId="44" xfId="0" applyNumberForma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9" xfId="0" applyFill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1" fontId="0" fillId="0" borderId="49" xfId="0" applyNumberFormat="1" applyBorder="1" applyAlignment="1">
      <alignment horizontal="center"/>
    </xf>
    <xf numFmtId="1" fontId="0" fillId="0" borderId="50" xfId="0" applyNumberForma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5" xfId="0" applyBorder="1" applyAlignment="1">
      <alignment horizontal="center"/>
    </xf>
    <xf numFmtId="0" fontId="2" fillId="0" borderId="38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53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8" xfId="0" applyBorder="1" applyAlignment="1">
      <alignment horizontal="left" wrapText="1"/>
    </xf>
    <xf numFmtId="0" fontId="0" fillId="0" borderId="5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6">
    <cellStyle name="Millares" xfId="3" builtinId="3"/>
    <cellStyle name="Moneda" xfId="4" builtinId="4"/>
    <cellStyle name="Moneda 2" xfId="1"/>
    <cellStyle name="Normal" xfId="0" builtinId="0"/>
    <cellStyle name="Normal 2" xfId="2"/>
    <cellStyle name="Porcentaje" xfId="5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COMPORTAMIENTO TIEMPO  -  COSTO</a:t>
            </a:r>
          </a:p>
        </c:rich>
      </c:tx>
      <c:layout>
        <c:manualLayout>
          <c:xMode val="edge"/>
          <c:yMode val="edge"/>
          <c:x val="0.31419809084600464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ANALISIS!$C$2</c:f>
              <c:strCache>
                <c:ptCount val="1"/>
                <c:pt idx="0">
                  <c:v>COMPORTAMIENTO TIEMPO ALMACENAMIENTO -  COSTO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ANALISIS!$C$5:$C$16</c:f>
              <c:numCache>
                <c:formatCode>General</c:formatCode>
                <c:ptCount val="12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</c:numCache>
            </c:numRef>
          </c:cat>
          <c:val>
            <c:numRef>
              <c:f>ANALISIS!$D$5:$D$16</c:f>
              <c:numCache>
                <c:formatCode>_-"$"* #,##0_-;\-"$"* #,##0_-;_-"$"* "-"??_-;_-@_-</c:formatCode>
                <c:ptCount val="12"/>
                <c:pt idx="0">
                  <c:v>72405.803465673394</c:v>
                </c:pt>
                <c:pt idx="1">
                  <c:v>67708.258931346892</c:v>
                </c:pt>
                <c:pt idx="2">
                  <c:v>63939.670397020367</c:v>
                </c:pt>
                <c:pt idx="3">
                  <c:v>68531.685862693819</c:v>
                </c:pt>
                <c:pt idx="4">
                  <c:v>69407.877328367278</c:v>
                </c:pt>
                <c:pt idx="5">
                  <c:v>60994.508794040754</c:v>
                </c:pt>
                <c:pt idx="6">
                  <c:v>51652.184259714246</c:v>
                </c:pt>
                <c:pt idx="7">
                  <c:v>46025.683725387731</c:v>
                </c:pt>
                <c:pt idx="8">
                  <c:v>45043.963191061208</c:v>
                </c:pt>
                <c:pt idx="9">
                  <c:v>44062.242656734677</c:v>
                </c:pt>
                <c:pt idx="10">
                  <c:v>43080.522122408154</c:v>
                </c:pt>
                <c:pt idx="11">
                  <c:v>42098.801588081624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55478728"/>
        <c:axId val="155479904"/>
      </c:lineChart>
      <c:catAx>
        <c:axId val="155478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TIEMPO 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479904"/>
        <c:crosses val="autoZero"/>
        <c:auto val="1"/>
        <c:lblAlgn val="ctr"/>
        <c:lblOffset val="100"/>
        <c:noMultiLvlLbl val="0"/>
      </c:catAx>
      <c:valAx>
        <c:axId val="155479904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COSTO MÍNIMO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4787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FFFFCC"/>
    </a:solidFill>
    <a:ln w="95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ANALISIS!$C$23</c:f>
              <c:strCache>
                <c:ptCount val="1"/>
                <c:pt idx="0">
                  <c:v>COMPORTAMIENTO FRACCIONAMIENTO -  COSTO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ANALISIS!$C$26:$C$37</c:f>
              <c:numCache>
                <c:formatCode>General</c:formatCode>
                <c:ptCount val="12"/>
                <c:pt idx="0">
                  <c:v>0.5</c:v>
                </c:pt>
                <c:pt idx="1">
                  <c:v>0.55000000000000004</c:v>
                </c:pt>
                <c:pt idx="2">
                  <c:v>0.6</c:v>
                </c:pt>
                <c:pt idx="3">
                  <c:v>0.65</c:v>
                </c:pt>
                <c:pt idx="4">
                  <c:v>0.7</c:v>
                </c:pt>
                <c:pt idx="5">
                  <c:v>0.75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1</c:v>
                </c:pt>
              </c:numCache>
            </c:numRef>
          </c:cat>
          <c:val>
            <c:numRef>
              <c:f>ANALISIS!$D$26:$D$37</c:f>
              <c:numCache>
                <c:formatCode>_-"$"* #,##0_-;\-"$"* #,##0_-;_-"$"* "-"??_-;_-@_-</c:formatCode>
                <c:ptCount val="12"/>
                <c:pt idx="0">
                  <c:v>76786.760794040762</c:v>
                </c:pt>
                <c:pt idx="1">
                  <c:v>74928.848794040765</c:v>
                </c:pt>
                <c:pt idx="2">
                  <c:v>72141.980794040763</c:v>
                </c:pt>
                <c:pt idx="3">
                  <c:v>69355.11279404076</c:v>
                </c:pt>
                <c:pt idx="4">
                  <c:v>65639.288794040767</c:v>
                </c:pt>
                <c:pt idx="5">
                  <c:v>60994.508794040754</c:v>
                </c:pt>
                <c:pt idx="6">
                  <c:v>52633.904794040769</c:v>
                </c:pt>
                <c:pt idx="7">
                  <c:v>48918.080794040776</c:v>
                </c:pt>
                <c:pt idx="8">
                  <c:v>48918.080794040776</c:v>
                </c:pt>
                <c:pt idx="9">
                  <c:v>48918.080794040776</c:v>
                </c:pt>
                <c:pt idx="10">
                  <c:v>48918.080794040798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55479120"/>
        <c:axId val="155477944"/>
      </c:lineChart>
      <c:catAx>
        <c:axId val="155479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000" b="0" i="0" u="none" strike="noStrike" baseline="0">
                    <a:effectLst/>
                  </a:rPr>
                  <a:t>TIEMPO (MIN)</a:t>
                </a: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477944"/>
        <c:crosses val="autoZero"/>
        <c:auto val="1"/>
        <c:lblAlgn val="ctr"/>
        <c:lblOffset val="100"/>
        <c:noMultiLvlLbl val="0"/>
      </c:catAx>
      <c:valAx>
        <c:axId val="155477944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000" b="0" i="0" u="none" strike="noStrike" baseline="0">
                    <a:effectLst/>
                  </a:rPr>
                  <a:t>COSTO MÍNIMO</a:t>
                </a: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4791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FFFFCC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459441</xdr:colOff>
      <xdr:row>3</xdr:row>
      <xdr:rowOff>77600</xdr:rowOff>
    </xdr:from>
    <xdr:to>
      <xdr:col>12</xdr:col>
      <xdr:colOff>56830</xdr:colOff>
      <xdr:row>17</xdr:row>
      <xdr:rowOff>165006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1311087</xdr:colOff>
      <xdr:row>22</xdr:row>
      <xdr:rowOff>35218</xdr:rowOff>
    </xdr:from>
    <xdr:to>
      <xdr:col>11</xdr:col>
      <xdr:colOff>195301</xdr:colOff>
      <xdr:row>37</xdr:row>
      <xdr:rowOff>75359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</cdr:x>
      <cdr:y>0.08854</cdr:y>
    </cdr:from>
    <cdr:to>
      <cdr:x>1</cdr:x>
      <cdr:y>0.42188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114800" y="2428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</cdr:x>
      <cdr:y>0.08854</cdr:y>
    </cdr:from>
    <cdr:to>
      <cdr:x>1</cdr:x>
      <cdr:y>0.42188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114800" y="2428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>
    <pageSetUpPr fitToPage="1"/>
  </sheetPr>
  <dimension ref="A2:U81"/>
  <sheetViews>
    <sheetView view="pageBreakPreview" zoomScale="55" zoomScaleNormal="70" zoomScaleSheetLayoutView="55" workbookViewId="0">
      <selection activeCell="R16" sqref="R16"/>
    </sheetView>
  </sheetViews>
  <sheetFormatPr baseColWidth="10" defaultRowHeight="15" x14ac:dyDescent="0.25"/>
  <cols>
    <col min="1" max="1" width="5.7109375" customWidth="1"/>
    <col min="2" max="2" width="19.5703125" customWidth="1"/>
    <col min="3" max="3" width="17.5703125" customWidth="1"/>
    <col min="4" max="4" width="19.85546875" customWidth="1"/>
    <col min="5" max="6" width="17.5703125" customWidth="1"/>
    <col min="7" max="7" width="22.28515625" customWidth="1"/>
    <col min="8" max="8" width="22.85546875" customWidth="1"/>
    <col min="9" max="9" width="3.85546875" hidden="1" customWidth="1"/>
    <col min="10" max="11" width="4.140625" hidden="1" customWidth="1"/>
    <col min="12" max="12" width="25.28515625" customWidth="1"/>
    <col min="13" max="13" width="20.85546875" customWidth="1"/>
    <col min="14" max="14" width="20.7109375" customWidth="1"/>
    <col min="15" max="15" width="21.85546875" customWidth="1"/>
    <col min="16" max="16" width="5.28515625" customWidth="1"/>
    <col min="17" max="17" width="16.28515625" customWidth="1"/>
    <col min="18" max="18" width="17.85546875" customWidth="1"/>
    <col min="19" max="19" width="16.140625" customWidth="1"/>
    <col min="20" max="20" width="16.85546875" customWidth="1"/>
    <col min="21" max="23" width="10" customWidth="1"/>
    <col min="24" max="24" width="14.140625" customWidth="1"/>
    <col min="25" max="25" width="14.85546875" customWidth="1"/>
    <col min="26" max="26" width="11" customWidth="1"/>
    <col min="27" max="27" width="14.5703125" customWidth="1"/>
    <col min="28" max="28" width="8.5703125" customWidth="1"/>
    <col min="29" max="31" width="10.140625" customWidth="1"/>
    <col min="32" max="34" width="11" bestFit="1" customWidth="1"/>
    <col min="35" max="35" width="5.85546875" bestFit="1" customWidth="1"/>
    <col min="36" max="36" width="4" customWidth="1"/>
    <col min="37" max="37" width="4.140625" customWidth="1"/>
    <col min="38" max="38" width="9.5703125" bestFit="1" customWidth="1"/>
    <col min="39" max="39" width="14.42578125" customWidth="1"/>
    <col min="40" max="40" width="20.140625" customWidth="1"/>
    <col min="41" max="41" width="18.85546875" customWidth="1"/>
    <col min="42" max="42" width="17" customWidth="1"/>
    <col min="43" max="43" width="20" customWidth="1"/>
    <col min="44" max="44" width="20.28515625" customWidth="1"/>
    <col min="45" max="45" width="22.140625" customWidth="1"/>
    <col min="46" max="46" width="19" customWidth="1"/>
    <col min="47" max="48" width="10" customWidth="1"/>
    <col min="49" max="49" width="7.42578125" customWidth="1"/>
    <col min="50" max="50" width="6.7109375" bestFit="1" customWidth="1"/>
  </cols>
  <sheetData>
    <row r="2" spans="1:19" x14ac:dyDescent="0.25">
      <c r="B2" s="180" t="s">
        <v>49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9" ht="15.75" thickBot="1" x14ac:dyDescent="0.3"/>
    <row r="4" spans="1:19" ht="16.5" thickBot="1" x14ac:dyDescent="0.3">
      <c r="A4" s="1"/>
      <c r="B4" s="181" t="s">
        <v>33</v>
      </c>
      <c r="C4" s="182"/>
      <c r="D4" s="183"/>
      <c r="F4" s="181" t="s">
        <v>34</v>
      </c>
      <c r="G4" s="182"/>
      <c r="H4" s="183"/>
      <c r="M4" s="181" t="s">
        <v>35</v>
      </c>
      <c r="N4" s="182"/>
      <c r="O4" s="183"/>
      <c r="R4" s="4" t="s">
        <v>36</v>
      </c>
      <c r="S4" s="4" t="s">
        <v>37</v>
      </c>
    </row>
    <row r="5" spans="1:19" ht="15.75" x14ac:dyDescent="0.25">
      <c r="A5" s="1"/>
      <c r="B5" s="25"/>
      <c r="C5" s="7"/>
      <c r="D5" s="26"/>
      <c r="F5" s="25" t="s">
        <v>16</v>
      </c>
      <c r="G5" s="33">
        <v>3</v>
      </c>
      <c r="H5" s="26" t="s">
        <v>14</v>
      </c>
      <c r="M5" s="50" t="s">
        <v>78</v>
      </c>
      <c r="N5" s="31">
        <f>+G11*$S$21</f>
        <v>0.79591548876634455</v>
      </c>
      <c r="O5" s="30" t="s">
        <v>31</v>
      </c>
      <c r="R5" s="3" t="s">
        <v>26</v>
      </c>
      <c r="S5" s="20">
        <f>152000/0.257</f>
        <v>591439.68871595326</v>
      </c>
    </row>
    <row r="6" spans="1:19" ht="15.75" x14ac:dyDescent="0.25">
      <c r="A6" s="1"/>
      <c r="B6" s="25" t="s">
        <v>0</v>
      </c>
      <c r="C6" s="7">
        <v>18</v>
      </c>
      <c r="D6" s="26" t="s">
        <v>1</v>
      </c>
      <c r="F6" s="25" t="s">
        <v>10</v>
      </c>
      <c r="G6" s="9">
        <f>+C6*$G$5*60/1000</f>
        <v>3.24</v>
      </c>
      <c r="H6" s="26" t="s">
        <v>31</v>
      </c>
      <c r="M6" s="25" t="s">
        <v>38</v>
      </c>
      <c r="N6" s="32">
        <f>+S8</f>
        <v>631723.2295719845</v>
      </c>
      <c r="O6" s="26" t="s">
        <v>39</v>
      </c>
      <c r="R6" s="3" t="s">
        <v>27</v>
      </c>
      <c r="S6" s="20">
        <v>723730</v>
      </c>
    </row>
    <row r="7" spans="1:19" ht="15.75" x14ac:dyDescent="0.25">
      <c r="A7" s="1"/>
      <c r="B7" s="25" t="s">
        <v>0</v>
      </c>
      <c r="C7" s="7">
        <f>+C6/1000</f>
        <v>1.7999999999999999E-2</v>
      </c>
      <c r="D7" s="26" t="s">
        <v>2</v>
      </c>
      <c r="F7" s="25" t="s">
        <v>5</v>
      </c>
      <c r="G7" s="22">
        <f>+G6/G11</f>
        <v>2.3142857142857145</v>
      </c>
      <c r="H7" s="26" t="s">
        <v>32</v>
      </c>
      <c r="M7" s="25" t="s">
        <v>83</v>
      </c>
      <c r="N7" s="32">
        <f>+N5*N6</f>
        <v>502798.30302983971</v>
      </c>
      <c r="O7" s="26" t="s">
        <v>46</v>
      </c>
      <c r="Q7" s="5"/>
      <c r="R7" s="3" t="s">
        <v>28</v>
      </c>
      <c r="S7" s="21">
        <v>580000</v>
      </c>
    </row>
    <row r="8" spans="1:19" ht="15.75" x14ac:dyDescent="0.25">
      <c r="A8" s="1"/>
      <c r="B8" s="25" t="s">
        <v>13</v>
      </c>
      <c r="C8" s="24">
        <v>1</v>
      </c>
      <c r="D8" s="26"/>
      <c r="F8" s="25" t="s">
        <v>23</v>
      </c>
      <c r="G8" s="34">
        <v>0.2</v>
      </c>
      <c r="H8" s="26" t="s">
        <v>6</v>
      </c>
      <c r="M8" s="25" t="s">
        <v>40</v>
      </c>
      <c r="N8" s="34">
        <v>365</v>
      </c>
      <c r="O8" s="26" t="s">
        <v>44</v>
      </c>
      <c r="Q8" s="5"/>
      <c r="R8" s="3" t="s">
        <v>29</v>
      </c>
      <c r="S8" s="20">
        <f>+AVERAGE(S5:S7)</f>
        <v>631723.2295719845</v>
      </c>
    </row>
    <row r="9" spans="1:19" x14ac:dyDescent="0.25">
      <c r="B9" s="25" t="s">
        <v>12</v>
      </c>
      <c r="C9" s="7">
        <f>$C$8*C6</f>
        <v>18</v>
      </c>
      <c r="D9" s="26" t="s">
        <v>1</v>
      </c>
      <c r="F9" s="25"/>
      <c r="G9" s="7">
        <f>+G8+0.4</f>
        <v>0.60000000000000009</v>
      </c>
      <c r="H9" s="26" t="s">
        <v>7</v>
      </c>
      <c r="M9" s="25" t="s">
        <v>40</v>
      </c>
      <c r="N9" s="85">
        <f>+N8*16</f>
        <v>5840</v>
      </c>
      <c r="O9" s="26" t="s">
        <v>41</v>
      </c>
      <c r="Q9" s="5"/>
    </row>
    <row r="10" spans="1:19" ht="15.75" x14ac:dyDescent="0.25">
      <c r="A10" s="1"/>
      <c r="B10" s="25" t="s">
        <v>12</v>
      </c>
      <c r="C10" s="7">
        <f>C8*C7</f>
        <v>1.7999999999999999E-2</v>
      </c>
      <c r="D10" s="26" t="s">
        <v>1</v>
      </c>
      <c r="F10" s="25"/>
      <c r="G10" s="7">
        <f>+G9+0.4</f>
        <v>1</v>
      </c>
      <c r="H10" s="26" t="s">
        <v>8</v>
      </c>
      <c r="M10" s="25" t="s">
        <v>42</v>
      </c>
      <c r="N10" s="32">
        <f>N5*N6/N9</f>
        <v>86.095599833876662</v>
      </c>
      <c r="O10" s="26" t="s">
        <v>43</v>
      </c>
      <c r="R10" t="s">
        <v>15</v>
      </c>
      <c r="S10" s="5">
        <f>+(208.12+123.65)/2</f>
        <v>165.88499999999999</v>
      </c>
    </row>
    <row r="11" spans="1:19" ht="15.75" x14ac:dyDescent="0.25">
      <c r="A11" s="1"/>
      <c r="B11" s="25" t="s">
        <v>12</v>
      </c>
      <c r="C11" s="7">
        <f>+C10*60</f>
        <v>1.0799999999999998</v>
      </c>
      <c r="D11" s="26" t="s">
        <v>2</v>
      </c>
      <c r="F11" s="25"/>
      <c r="G11" s="7">
        <f>+G10+0.4</f>
        <v>1.4</v>
      </c>
      <c r="H11" s="26" t="s">
        <v>9</v>
      </c>
      <c r="M11" s="25"/>
      <c r="N11" s="7"/>
      <c r="O11" s="26"/>
      <c r="R11" t="s">
        <v>30</v>
      </c>
      <c r="S11">
        <v>5.6</v>
      </c>
    </row>
    <row r="12" spans="1:19" ht="16.5" thickBot="1" x14ac:dyDescent="0.3">
      <c r="A12" s="1"/>
      <c r="B12" s="27"/>
      <c r="C12" s="28"/>
      <c r="D12" s="29"/>
      <c r="F12" s="27"/>
      <c r="G12" s="28"/>
      <c r="H12" s="29"/>
      <c r="M12" s="27" t="s">
        <v>47</v>
      </c>
      <c r="N12" s="35">
        <f>N10+O79</f>
        <v>53965.543599833807</v>
      </c>
      <c r="O12" s="29" t="s">
        <v>46</v>
      </c>
    </row>
    <row r="13" spans="1:19" ht="15.75" x14ac:dyDescent="0.25">
      <c r="A13" s="1"/>
    </row>
    <row r="14" spans="1:19" ht="3" customHeight="1" thickBot="1" x14ac:dyDescent="0.3">
      <c r="A14" s="1"/>
    </row>
    <row r="15" spans="1:19" ht="16.5" thickBot="1" x14ac:dyDescent="0.3">
      <c r="A15" s="1"/>
      <c r="B15" s="11">
        <v>1</v>
      </c>
      <c r="C15" s="12">
        <v>2</v>
      </c>
      <c r="D15" s="12">
        <v>3</v>
      </c>
      <c r="E15" s="12">
        <v>4</v>
      </c>
      <c r="F15" s="12">
        <v>5</v>
      </c>
      <c r="G15" s="12">
        <v>6</v>
      </c>
      <c r="H15" s="12">
        <v>7</v>
      </c>
      <c r="I15" s="12"/>
      <c r="J15" s="12"/>
      <c r="K15" s="12"/>
      <c r="L15" s="13">
        <v>8</v>
      </c>
      <c r="M15" s="13">
        <v>9</v>
      </c>
      <c r="N15" s="13">
        <v>10</v>
      </c>
      <c r="O15" s="13">
        <v>11</v>
      </c>
    </row>
    <row r="16" spans="1:19" ht="8.25" customHeight="1" thickBot="1" x14ac:dyDescent="0.3">
      <c r="A16" s="1"/>
      <c r="C16" s="1"/>
      <c r="Q16" s="2"/>
    </row>
    <row r="17" spans="1:21" ht="47.25" customHeight="1" thickBot="1" x14ac:dyDescent="0.3">
      <c r="A17" s="1"/>
      <c r="B17" s="134" t="s">
        <v>24</v>
      </c>
      <c r="C17" s="135" t="s">
        <v>4</v>
      </c>
      <c r="D17" s="136" t="s">
        <v>11</v>
      </c>
      <c r="E17" s="135" t="s">
        <v>20</v>
      </c>
      <c r="F17" s="135" t="s">
        <v>21</v>
      </c>
      <c r="G17" s="135" t="s">
        <v>22</v>
      </c>
      <c r="H17" s="135" t="s">
        <v>23</v>
      </c>
      <c r="I17" s="137" t="s">
        <v>3</v>
      </c>
      <c r="J17" s="137" t="s">
        <v>3</v>
      </c>
      <c r="K17" s="137" t="s">
        <v>3</v>
      </c>
      <c r="L17" s="137" t="s">
        <v>3</v>
      </c>
      <c r="M17" s="136" t="s">
        <v>17</v>
      </c>
      <c r="N17" s="136" t="s">
        <v>18</v>
      </c>
      <c r="O17" s="138" t="s">
        <v>25</v>
      </c>
      <c r="Q17" s="8"/>
      <c r="R17" s="8"/>
      <c r="S17" s="8"/>
      <c r="T17" s="8"/>
      <c r="U17" s="8"/>
    </row>
    <row r="18" spans="1:21" ht="15.75" x14ac:dyDescent="0.25">
      <c r="A18" s="1"/>
      <c r="B18" s="119">
        <v>0</v>
      </c>
      <c r="C18" s="120"/>
      <c r="D18" s="120"/>
      <c r="E18" s="121">
        <v>0</v>
      </c>
      <c r="F18" s="120">
        <v>0</v>
      </c>
      <c r="G18" s="120"/>
      <c r="H18" s="120"/>
      <c r="I18" s="120"/>
      <c r="J18" s="120"/>
      <c r="K18" s="122"/>
      <c r="L18" s="122"/>
      <c r="M18" s="123">
        <f t="shared" ref="M18:M49" si="0">IF(E19&gt;0,$S$10*$S$11,0)</f>
        <v>0</v>
      </c>
      <c r="N18" s="123">
        <f>+$S$10*F19</f>
        <v>0</v>
      </c>
      <c r="O18" s="124">
        <f>SUM(M18:N18)</f>
        <v>0</v>
      </c>
      <c r="Q18" s="7"/>
      <c r="R18" s="9" t="s">
        <v>79</v>
      </c>
      <c r="S18" s="22">
        <f>SQRT(G7)</f>
        <v>1.5212776585113299</v>
      </c>
      <c r="T18" s="7"/>
      <c r="U18" s="7"/>
    </row>
    <row r="19" spans="1:21" ht="15.75" x14ac:dyDescent="0.25">
      <c r="A19" s="1"/>
      <c r="B19" s="125">
        <v>1</v>
      </c>
      <c r="C19" s="10">
        <f>+$C$7*60</f>
        <v>1.0799999999999998</v>
      </c>
      <c r="D19" s="10">
        <f>+C19*1</f>
        <v>1.0799999999999998</v>
      </c>
      <c r="E19" s="17">
        <f t="shared" ref="E19:E50" si="1">IF(E18=0,IF(H18&lt;$G$9,0,$C$11),IF(H18&lt;$G$8,0,E18))</f>
        <v>0</v>
      </c>
      <c r="F19" s="10">
        <f t="shared" ref="F19:F50" si="2">IF(F18=0,IF(H18&lt;$G$9,0,IF(H18&lt;$G$10,0,$C$11)),IF(H18&lt;$G$8,0,F18))</f>
        <v>0</v>
      </c>
      <c r="G19" s="10">
        <f>+D19-E19-F19</f>
        <v>1.0799999999999998</v>
      </c>
      <c r="H19" s="18">
        <f t="shared" ref="H19:H50" si="3">+G19/$G$7</f>
        <v>0.46666666666666656</v>
      </c>
      <c r="I19" s="10" t="str">
        <f>+IF(E18=0,IF(E19&gt;0,"ENCENDIDO BOMBA 1",IF(F18=0,IF(F19&gt;0,"ENCENDIDO BOMBA 2",""))))</f>
        <v/>
      </c>
      <c r="J19" s="10" t="str">
        <f>+IF(F18=0,IF(F19&gt;0,"ENCENDIDO BOMBA 2",""),"")</f>
        <v/>
      </c>
      <c r="K19" s="10" t="str">
        <f>+IF(F18&gt;0,IF(F19=0,"APAGADO BOMBAS",""),"")</f>
        <v/>
      </c>
      <c r="L19" s="19" t="str">
        <f>+CONCATENATE(I19,J19,K19)</f>
        <v/>
      </c>
      <c r="M19" s="16">
        <f t="shared" si="0"/>
        <v>0</v>
      </c>
      <c r="N19" s="16">
        <f t="shared" ref="N19:N50" si="4">IF(F20&gt;0,$S$10*$S$11,0)</f>
        <v>0</v>
      </c>
      <c r="O19" s="126">
        <f t="shared" ref="O19:O77" si="5">SUM(M19:N19)</f>
        <v>0</v>
      </c>
      <c r="Q19" s="7"/>
      <c r="R19" s="9" t="s">
        <v>80</v>
      </c>
      <c r="S19" s="22">
        <f>+S18-0.2</f>
        <v>1.3212776585113299</v>
      </c>
      <c r="T19" s="9"/>
      <c r="U19" s="7"/>
    </row>
    <row r="20" spans="1:21" ht="15.75" x14ac:dyDescent="0.25">
      <c r="A20" s="1"/>
      <c r="B20" s="125">
        <v>2</v>
      </c>
      <c r="C20" s="10">
        <f t="shared" ref="C20:C78" si="6">+$C$7*60</f>
        <v>1.0799999999999998</v>
      </c>
      <c r="D20" s="10">
        <f t="shared" ref="D20:D78" si="7">+C20*1</f>
        <v>1.0799999999999998</v>
      </c>
      <c r="E20" s="17">
        <f t="shared" si="1"/>
        <v>0</v>
      </c>
      <c r="F20" s="10">
        <f t="shared" si="2"/>
        <v>0</v>
      </c>
      <c r="G20" s="10">
        <f t="shared" ref="G20:G78" si="8">+G19+D20-E20-F20</f>
        <v>2.1599999999999997</v>
      </c>
      <c r="H20" s="18">
        <f t="shared" si="3"/>
        <v>0.93333333333333313</v>
      </c>
      <c r="I20" s="10" t="str">
        <f t="shared" ref="I20:I21" si="9">+IF(E19=0,IF(E20&gt;0,"ENCENDIDO BOMBA 1",IF(F19=0,IF(F20&gt;0,"ENCENDIDO BOMBA 2",""))))</f>
        <v/>
      </c>
      <c r="J20" s="10" t="str">
        <f t="shared" ref="J20:J78" si="10">+IF(F19=0,IF(F20&gt;0,"ENCENDIDO BOMBA 2",""),"")</f>
        <v/>
      </c>
      <c r="K20" s="10" t="str">
        <f t="shared" ref="K20:K57" si="11">+IF(F19&gt;0,IF(F20=0,"APAGADO BOMBAS",""),"")</f>
        <v/>
      </c>
      <c r="L20" s="19" t="str">
        <f t="shared" ref="L20:L78" si="12">+CONCATENATE(I20,J20,K20)</f>
        <v/>
      </c>
      <c r="M20" s="16">
        <f t="shared" si="0"/>
        <v>928.9559999999999</v>
      </c>
      <c r="N20" s="16">
        <f t="shared" si="4"/>
        <v>0</v>
      </c>
      <c r="O20" s="126">
        <f t="shared" si="5"/>
        <v>928.9559999999999</v>
      </c>
      <c r="Q20" s="7"/>
      <c r="R20" s="7" t="s">
        <v>81</v>
      </c>
      <c r="S20" s="9">
        <f>+S19*S19</f>
        <v>1.7457746508811827</v>
      </c>
      <c r="T20" s="9"/>
      <c r="U20" s="7"/>
    </row>
    <row r="21" spans="1:21" x14ac:dyDescent="0.25">
      <c r="B21" s="125">
        <v>3</v>
      </c>
      <c r="C21" s="10">
        <f t="shared" si="6"/>
        <v>1.0799999999999998</v>
      </c>
      <c r="D21" s="10">
        <f t="shared" si="7"/>
        <v>1.0799999999999998</v>
      </c>
      <c r="E21" s="17">
        <f t="shared" si="1"/>
        <v>1.0799999999999998</v>
      </c>
      <c r="F21" s="10">
        <f t="shared" si="2"/>
        <v>0</v>
      </c>
      <c r="G21" s="10">
        <f t="shared" si="8"/>
        <v>2.1599999999999993</v>
      </c>
      <c r="H21" s="18">
        <f t="shared" si="3"/>
        <v>0.9333333333333329</v>
      </c>
      <c r="I21" s="10" t="str">
        <f t="shared" si="9"/>
        <v>ENCENDIDO BOMBA 1</v>
      </c>
      <c r="J21" s="10" t="str">
        <f t="shared" si="10"/>
        <v/>
      </c>
      <c r="K21" s="10" t="str">
        <f t="shared" si="11"/>
        <v/>
      </c>
      <c r="L21" s="19" t="str">
        <f t="shared" si="12"/>
        <v>ENCENDIDO BOMBA 1</v>
      </c>
      <c r="M21" s="16">
        <f t="shared" si="0"/>
        <v>928.9559999999999</v>
      </c>
      <c r="N21" s="16">
        <f t="shared" si="4"/>
        <v>0</v>
      </c>
      <c r="O21" s="126">
        <f t="shared" si="5"/>
        <v>928.9559999999999</v>
      </c>
      <c r="R21" s="6" t="s">
        <v>82</v>
      </c>
      <c r="S21" s="9">
        <f>+G7-S20</f>
        <v>0.56851106340453184</v>
      </c>
      <c r="T21" s="9"/>
      <c r="U21" s="7"/>
    </row>
    <row r="22" spans="1:21" x14ac:dyDescent="0.25">
      <c r="B22" s="125">
        <v>4</v>
      </c>
      <c r="C22" s="10">
        <f t="shared" si="6"/>
        <v>1.0799999999999998</v>
      </c>
      <c r="D22" s="10">
        <f t="shared" si="7"/>
        <v>1.0799999999999998</v>
      </c>
      <c r="E22" s="17">
        <f t="shared" si="1"/>
        <v>1.0799999999999998</v>
      </c>
      <c r="F22" s="10">
        <f t="shared" si="2"/>
        <v>0</v>
      </c>
      <c r="G22" s="10">
        <f t="shared" si="8"/>
        <v>2.1599999999999993</v>
      </c>
      <c r="H22" s="18">
        <f t="shared" si="3"/>
        <v>0.9333333333333329</v>
      </c>
      <c r="I22" s="10" t="str">
        <f>+IF(E21=0,IF(E22&gt;0,"ENCENDIDO BOMBA 1",""),"")</f>
        <v/>
      </c>
      <c r="J22" s="10" t="str">
        <f t="shared" si="10"/>
        <v/>
      </c>
      <c r="K22" s="10" t="str">
        <f t="shared" si="11"/>
        <v/>
      </c>
      <c r="L22" s="19" t="str">
        <f t="shared" si="12"/>
        <v/>
      </c>
      <c r="M22" s="16">
        <f t="shared" si="0"/>
        <v>928.9559999999999</v>
      </c>
      <c r="N22" s="16">
        <f t="shared" si="4"/>
        <v>0</v>
      </c>
      <c r="O22" s="126">
        <f t="shared" si="5"/>
        <v>928.9559999999999</v>
      </c>
      <c r="S22" s="7"/>
      <c r="T22" s="9"/>
      <c r="U22" s="7"/>
    </row>
    <row r="23" spans="1:21" x14ac:dyDescent="0.25">
      <c r="B23" s="125">
        <v>5</v>
      </c>
      <c r="C23" s="10">
        <f t="shared" si="6"/>
        <v>1.0799999999999998</v>
      </c>
      <c r="D23" s="10">
        <f t="shared" si="7"/>
        <v>1.0799999999999998</v>
      </c>
      <c r="E23" s="17">
        <f t="shared" si="1"/>
        <v>1.0799999999999998</v>
      </c>
      <c r="F23" s="10">
        <f t="shared" si="2"/>
        <v>0</v>
      </c>
      <c r="G23" s="10">
        <f t="shared" si="8"/>
        <v>2.1599999999999993</v>
      </c>
      <c r="H23" s="18">
        <f t="shared" si="3"/>
        <v>0.9333333333333329</v>
      </c>
      <c r="I23" s="10" t="str">
        <f t="shared" ref="I23:I78" si="13">+IF(E22=0,IF(E23&gt;0,"ENCENDIDO BOMBA 1",""),"")</f>
        <v/>
      </c>
      <c r="J23" s="10" t="str">
        <f t="shared" si="10"/>
        <v/>
      </c>
      <c r="K23" s="10" t="str">
        <f t="shared" si="11"/>
        <v/>
      </c>
      <c r="L23" s="19" t="str">
        <f t="shared" si="12"/>
        <v/>
      </c>
      <c r="M23" s="16">
        <f t="shared" si="0"/>
        <v>928.9559999999999</v>
      </c>
      <c r="N23" s="16">
        <f t="shared" si="4"/>
        <v>0</v>
      </c>
      <c r="O23" s="126">
        <f t="shared" si="5"/>
        <v>928.9559999999999</v>
      </c>
    </row>
    <row r="24" spans="1:21" ht="15.75" thickBot="1" x14ac:dyDescent="0.3">
      <c r="B24" s="125">
        <v>6</v>
      </c>
      <c r="C24" s="10">
        <f t="shared" si="6"/>
        <v>1.0799999999999998</v>
      </c>
      <c r="D24" s="10">
        <f t="shared" si="7"/>
        <v>1.0799999999999998</v>
      </c>
      <c r="E24" s="17">
        <f t="shared" si="1"/>
        <v>1.0799999999999998</v>
      </c>
      <c r="F24" s="10">
        <f t="shared" si="2"/>
        <v>0</v>
      </c>
      <c r="G24" s="10">
        <f t="shared" si="8"/>
        <v>2.1599999999999993</v>
      </c>
      <c r="H24" s="18">
        <f t="shared" si="3"/>
        <v>0.9333333333333329</v>
      </c>
      <c r="I24" s="10" t="str">
        <f t="shared" si="13"/>
        <v/>
      </c>
      <c r="J24" s="10" t="str">
        <f t="shared" si="10"/>
        <v/>
      </c>
      <c r="K24" s="10" t="str">
        <f t="shared" si="11"/>
        <v/>
      </c>
      <c r="L24" s="19" t="str">
        <f t="shared" si="12"/>
        <v/>
      </c>
      <c r="M24" s="16">
        <f t="shared" si="0"/>
        <v>928.9559999999999</v>
      </c>
      <c r="N24" s="16">
        <f t="shared" si="4"/>
        <v>0</v>
      </c>
      <c r="O24" s="126">
        <f t="shared" si="5"/>
        <v>928.9559999999999</v>
      </c>
      <c r="Q24" s="41"/>
      <c r="R24" s="41"/>
      <c r="S24" s="41"/>
      <c r="T24" s="41"/>
      <c r="U24" s="41"/>
    </row>
    <row r="25" spans="1:21" ht="15.75" thickBot="1" x14ac:dyDescent="0.3">
      <c r="B25" s="125">
        <v>7</v>
      </c>
      <c r="C25" s="10">
        <f t="shared" si="6"/>
        <v>1.0799999999999998</v>
      </c>
      <c r="D25" s="10">
        <f t="shared" si="7"/>
        <v>1.0799999999999998</v>
      </c>
      <c r="E25" s="17">
        <f t="shared" si="1"/>
        <v>1.0799999999999998</v>
      </c>
      <c r="F25" s="10">
        <f t="shared" si="2"/>
        <v>0</v>
      </c>
      <c r="G25" s="10">
        <f t="shared" si="8"/>
        <v>2.1599999999999993</v>
      </c>
      <c r="H25" s="18">
        <f t="shared" si="3"/>
        <v>0.9333333333333329</v>
      </c>
      <c r="I25" s="10" t="str">
        <f t="shared" si="13"/>
        <v/>
      </c>
      <c r="J25" s="10" t="str">
        <f t="shared" si="10"/>
        <v/>
      </c>
      <c r="K25" s="10" t="str">
        <f t="shared" si="11"/>
        <v/>
      </c>
      <c r="L25" s="19" t="str">
        <f t="shared" si="12"/>
        <v/>
      </c>
      <c r="M25" s="16">
        <f t="shared" si="0"/>
        <v>928.9559999999999</v>
      </c>
      <c r="N25" s="16">
        <f t="shared" si="4"/>
        <v>0</v>
      </c>
      <c r="O25" s="126">
        <f t="shared" si="5"/>
        <v>928.9559999999999</v>
      </c>
      <c r="Q25" s="41"/>
      <c r="R25" s="184" t="s">
        <v>58</v>
      </c>
      <c r="S25" s="185"/>
      <c r="T25" s="186"/>
      <c r="U25" s="41"/>
    </row>
    <row r="26" spans="1:21" x14ac:dyDescent="0.25">
      <c r="B26" s="125">
        <v>8</v>
      </c>
      <c r="C26" s="10">
        <f t="shared" si="6"/>
        <v>1.0799999999999998</v>
      </c>
      <c r="D26" s="10">
        <f t="shared" si="7"/>
        <v>1.0799999999999998</v>
      </c>
      <c r="E26" s="17">
        <f t="shared" si="1"/>
        <v>1.0799999999999998</v>
      </c>
      <c r="F26" s="10">
        <f t="shared" si="2"/>
        <v>0</v>
      </c>
      <c r="G26" s="10">
        <f t="shared" si="8"/>
        <v>2.1599999999999993</v>
      </c>
      <c r="H26" s="18">
        <f t="shared" si="3"/>
        <v>0.9333333333333329</v>
      </c>
      <c r="I26" s="10" t="str">
        <f t="shared" si="13"/>
        <v/>
      </c>
      <c r="J26" s="10" t="str">
        <f>+IF(F25=0,IF(F26&gt;0,"ENCENDIDO BOMBA 2",""),"")</f>
        <v/>
      </c>
      <c r="K26" s="10" t="str">
        <f t="shared" si="11"/>
        <v/>
      </c>
      <c r="L26" s="19" t="str">
        <f t="shared" si="12"/>
        <v/>
      </c>
      <c r="M26" s="16">
        <f t="shared" si="0"/>
        <v>928.9559999999999</v>
      </c>
      <c r="N26" s="16">
        <f t="shared" si="4"/>
        <v>0</v>
      </c>
      <c r="O26" s="126">
        <f t="shared" si="5"/>
        <v>928.9559999999999</v>
      </c>
      <c r="Q26" s="41"/>
      <c r="R26" s="42" t="s">
        <v>0</v>
      </c>
      <c r="S26" s="44">
        <v>18</v>
      </c>
      <c r="T26" s="46" t="s">
        <v>1</v>
      </c>
      <c r="U26" s="41"/>
    </row>
    <row r="27" spans="1:21" ht="15.75" thickBot="1" x14ac:dyDescent="0.3">
      <c r="B27" s="125">
        <v>9</v>
      </c>
      <c r="C27" s="10">
        <f t="shared" si="6"/>
        <v>1.0799999999999998</v>
      </c>
      <c r="D27" s="10">
        <f t="shared" si="7"/>
        <v>1.0799999999999998</v>
      </c>
      <c r="E27" s="17">
        <f t="shared" si="1"/>
        <v>1.0799999999999998</v>
      </c>
      <c r="F27" s="10">
        <f t="shared" si="2"/>
        <v>0</v>
      </c>
      <c r="G27" s="10">
        <f t="shared" si="8"/>
        <v>2.1599999999999993</v>
      </c>
      <c r="H27" s="18">
        <f t="shared" si="3"/>
        <v>0.9333333333333329</v>
      </c>
      <c r="I27" s="10" t="str">
        <f t="shared" si="13"/>
        <v/>
      </c>
      <c r="J27" s="10" t="str">
        <f t="shared" si="10"/>
        <v/>
      </c>
      <c r="K27" s="10" t="str">
        <f t="shared" si="11"/>
        <v/>
      </c>
      <c r="L27" s="19" t="str">
        <f t="shared" si="12"/>
        <v/>
      </c>
      <c r="M27" s="16">
        <f t="shared" si="0"/>
        <v>928.9559999999999</v>
      </c>
      <c r="N27" s="16">
        <f t="shared" si="4"/>
        <v>0</v>
      </c>
      <c r="O27" s="126">
        <f t="shared" si="5"/>
        <v>928.9559999999999</v>
      </c>
      <c r="Q27" s="41"/>
      <c r="R27" s="43" t="s">
        <v>57</v>
      </c>
      <c r="S27" s="45">
        <f>1.4*1.5*1.5</f>
        <v>3.1499999999999995</v>
      </c>
      <c r="T27" s="47" t="s">
        <v>31</v>
      </c>
      <c r="U27" s="41"/>
    </row>
    <row r="28" spans="1:21" x14ac:dyDescent="0.25">
      <c r="B28" s="125">
        <v>10</v>
      </c>
      <c r="C28" s="10">
        <f t="shared" si="6"/>
        <v>1.0799999999999998</v>
      </c>
      <c r="D28" s="10">
        <f t="shared" si="7"/>
        <v>1.0799999999999998</v>
      </c>
      <c r="E28" s="17">
        <f t="shared" si="1"/>
        <v>1.0799999999999998</v>
      </c>
      <c r="F28" s="10">
        <f t="shared" si="2"/>
        <v>0</v>
      </c>
      <c r="G28" s="10">
        <f t="shared" si="8"/>
        <v>2.1599999999999993</v>
      </c>
      <c r="H28" s="18">
        <f t="shared" si="3"/>
        <v>0.9333333333333329</v>
      </c>
      <c r="I28" s="10" t="str">
        <f t="shared" si="13"/>
        <v/>
      </c>
      <c r="J28" s="10" t="str">
        <f t="shared" si="10"/>
        <v/>
      </c>
      <c r="K28" s="10" t="str">
        <f t="shared" si="11"/>
        <v/>
      </c>
      <c r="L28" s="19" t="str">
        <f t="shared" si="12"/>
        <v/>
      </c>
      <c r="M28" s="16">
        <f t="shared" si="0"/>
        <v>928.9559999999999</v>
      </c>
      <c r="N28" s="16">
        <f t="shared" si="4"/>
        <v>0</v>
      </c>
      <c r="O28" s="126">
        <f t="shared" si="5"/>
        <v>928.9559999999999</v>
      </c>
      <c r="Q28" s="41"/>
      <c r="R28" s="41"/>
      <c r="S28" s="41"/>
      <c r="T28" s="41"/>
      <c r="U28" s="41"/>
    </row>
    <row r="29" spans="1:21" x14ac:dyDescent="0.25">
      <c r="B29" s="125">
        <v>11</v>
      </c>
      <c r="C29" s="10">
        <f t="shared" si="6"/>
        <v>1.0799999999999998</v>
      </c>
      <c r="D29" s="10">
        <f t="shared" si="7"/>
        <v>1.0799999999999998</v>
      </c>
      <c r="E29" s="17">
        <f t="shared" si="1"/>
        <v>1.0799999999999998</v>
      </c>
      <c r="F29" s="10">
        <f t="shared" si="2"/>
        <v>0</v>
      </c>
      <c r="G29" s="10">
        <f t="shared" si="8"/>
        <v>2.1599999999999993</v>
      </c>
      <c r="H29" s="18">
        <f t="shared" si="3"/>
        <v>0.9333333333333329</v>
      </c>
      <c r="I29" s="10" t="str">
        <f t="shared" si="13"/>
        <v/>
      </c>
      <c r="J29" s="10" t="str">
        <f t="shared" si="10"/>
        <v/>
      </c>
      <c r="K29" s="10" t="str">
        <f t="shared" si="11"/>
        <v/>
      </c>
      <c r="L29" s="19" t="str">
        <f t="shared" si="12"/>
        <v/>
      </c>
      <c r="M29" s="16">
        <f t="shared" si="0"/>
        <v>928.9559999999999</v>
      </c>
      <c r="N29" s="16">
        <f t="shared" si="4"/>
        <v>0</v>
      </c>
      <c r="O29" s="126">
        <f t="shared" si="5"/>
        <v>928.9559999999999</v>
      </c>
      <c r="Q29" s="41"/>
      <c r="R29" s="41"/>
      <c r="S29" s="41"/>
      <c r="T29" s="41"/>
      <c r="U29" s="41"/>
    </row>
    <row r="30" spans="1:21" x14ac:dyDescent="0.25">
      <c r="B30" s="125">
        <v>12</v>
      </c>
      <c r="C30" s="10">
        <f t="shared" si="6"/>
        <v>1.0799999999999998</v>
      </c>
      <c r="D30" s="10">
        <f t="shared" si="7"/>
        <v>1.0799999999999998</v>
      </c>
      <c r="E30" s="17">
        <f t="shared" si="1"/>
        <v>1.0799999999999998</v>
      </c>
      <c r="F30" s="10">
        <f t="shared" si="2"/>
        <v>0</v>
      </c>
      <c r="G30" s="10">
        <f t="shared" si="8"/>
        <v>2.1599999999999993</v>
      </c>
      <c r="H30" s="18">
        <f t="shared" si="3"/>
        <v>0.9333333333333329</v>
      </c>
      <c r="I30" s="10" t="str">
        <f t="shared" si="13"/>
        <v/>
      </c>
      <c r="J30" s="10" t="str">
        <f t="shared" si="10"/>
        <v/>
      </c>
      <c r="K30" s="10" t="str">
        <f t="shared" si="11"/>
        <v/>
      </c>
      <c r="L30" s="19" t="str">
        <f t="shared" si="12"/>
        <v/>
      </c>
      <c r="M30" s="16">
        <f t="shared" si="0"/>
        <v>928.9559999999999</v>
      </c>
      <c r="N30" s="16">
        <f t="shared" si="4"/>
        <v>0</v>
      </c>
      <c r="O30" s="126">
        <f t="shared" si="5"/>
        <v>928.9559999999999</v>
      </c>
    </row>
    <row r="31" spans="1:21" x14ac:dyDescent="0.25">
      <c r="B31" s="125">
        <v>13</v>
      </c>
      <c r="C31" s="10">
        <f t="shared" si="6"/>
        <v>1.0799999999999998</v>
      </c>
      <c r="D31" s="10">
        <f t="shared" si="7"/>
        <v>1.0799999999999998</v>
      </c>
      <c r="E31" s="17">
        <f t="shared" si="1"/>
        <v>1.0799999999999998</v>
      </c>
      <c r="F31" s="10">
        <f t="shared" si="2"/>
        <v>0</v>
      </c>
      <c r="G31" s="10">
        <f t="shared" si="8"/>
        <v>2.1599999999999993</v>
      </c>
      <c r="H31" s="18">
        <f t="shared" si="3"/>
        <v>0.9333333333333329</v>
      </c>
      <c r="I31" s="10" t="str">
        <f t="shared" si="13"/>
        <v/>
      </c>
      <c r="J31" s="10" t="str">
        <f t="shared" si="10"/>
        <v/>
      </c>
      <c r="K31" s="10" t="str">
        <f t="shared" si="11"/>
        <v/>
      </c>
      <c r="L31" s="19" t="str">
        <f t="shared" si="12"/>
        <v/>
      </c>
      <c r="M31" s="16">
        <f t="shared" si="0"/>
        <v>928.9559999999999</v>
      </c>
      <c r="N31" s="16">
        <f t="shared" si="4"/>
        <v>0</v>
      </c>
      <c r="O31" s="126">
        <f t="shared" si="5"/>
        <v>928.9559999999999</v>
      </c>
    </row>
    <row r="32" spans="1:21" ht="15.75" thickBot="1" x14ac:dyDescent="0.3">
      <c r="B32" s="125">
        <v>14</v>
      </c>
      <c r="C32" s="10">
        <f t="shared" si="6"/>
        <v>1.0799999999999998</v>
      </c>
      <c r="D32" s="10">
        <f t="shared" si="7"/>
        <v>1.0799999999999998</v>
      </c>
      <c r="E32" s="17">
        <f t="shared" si="1"/>
        <v>1.0799999999999998</v>
      </c>
      <c r="F32" s="10">
        <f t="shared" si="2"/>
        <v>0</v>
      </c>
      <c r="G32" s="10">
        <f t="shared" si="8"/>
        <v>2.1599999999999993</v>
      </c>
      <c r="H32" s="18">
        <f t="shared" si="3"/>
        <v>0.9333333333333329</v>
      </c>
      <c r="I32" s="10" t="str">
        <f t="shared" si="13"/>
        <v/>
      </c>
      <c r="J32" s="10" t="str">
        <f>+IF(F31=0,IF(F32&gt;0,"ENCENDIDO BOMBA 2",""),"")</f>
        <v/>
      </c>
      <c r="K32" s="10" t="str">
        <f t="shared" si="11"/>
        <v/>
      </c>
      <c r="L32" s="19" t="str">
        <f t="shared" si="12"/>
        <v/>
      </c>
      <c r="M32" s="16">
        <f t="shared" si="0"/>
        <v>928.9559999999999</v>
      </c>
      <c r="N32" s="16">
        <f t="shared" si="4"/>
        <v>0</v>
      </c>
      <c r="O32" s="126">
        <f t="shared" si="5"/>
        <v>928.9559999999999</v>
      </c>
      <c r="Q32" s="41"/>
      <c r="R32" s="41"/>
      <c r="S32" s="41"/>
      <c r="T32" s="41"/>
      <c r="U32" s="41"/>
    </row>
    <row r="33" spans="2:21" ht="15.75" thickBot="1" x14ac:dyDescent="0.3">
      <c r="B33" s="125">
        <v>15</v>
      </c>
      <c r="C33" s="10">
        <f t="shared" si="6"/>
        <v>1.0799999999999998</v>
      </c>
      <c r="D33" s="10">
        <f t="shared" si="7"/>
        <v>1.0799999999999998</v>
      </c>
      <c r="E33" s="17">
        <f t="shared" si="1"/>
        <v>1.0799999999999998</v>
      </c>
      <c r="F33" s="10">
        <f t="shared" si="2"/>
        <v>0</v>
      </c>
      <c r="G33" s="10">
        <f t="shared" si="8"/>
        <v>2.1599999999999993</v>
      </c>
      <c r="H33" s="18">
        <f t="shared" si="3"/>
        <v>0.9333333333333329</v>
      </c>
      <c r="I33" s="10" t="str">
        <f t="shared" si="13"/>
        <v/>
      </c>
      <c r="J33" s="10" t="str">
        <f t="shared" si="10"/>
        <v/>
      </c>
      <c r="K33" s="10" t="str">
        <f t="shared" si="11"/>
        <v/>
      </c>
      <c r="L33" s="19" t="str">
        <f t="shared" si="12"/>
        <v/>
      </c>
      <c r="M33" s="16">
        <f t="shared" si="0"/>
        <v>928.9559999999999</v>
      </c>
      <c r="N33" s="16">
        <f t="shared" si="4"/>
        <v>0</v>
      </c>
      <c r="O33" s="126">
        <f t="shared" si="5"/>
        <v>928.9559999999999</v>
      </c>
      <c r="Q33" s="41"/>
      <c r="R33" s="175" t="s">
        <v>59</v>
      </c>
      <c r="S33" s="176"/>
      <c r="T33" s="177"/>
      <c r="U33" s="41"/>
    </row>
    <row r="34" spans="2:21" x14ac:dyDescent="0.25">
      <c r="B34" s="125">
        <v>16</v>
      </c>
      <c r="C34" s="10">
        <f t="shared" si="6"/>
        <v>1.0799999999999998</v>
      </c>
      <c r="D34" s="10">
        <f t="shared" si="7"/>
        <v>1.0799999999999998</v>
      </c>
      <c r="E34" s="17">
        <f t="shared" si="1"/>
        <v>1.0799999999999998</v>
      </c>
      <c r="F34" s="10">
        <f t="shared" si="2"/>
        <v>0</v>
      </c>
      <c r="G34" s="10">
        <f t="shared" si="8"/>
        <v>2.1599999999999993</v>
      </c>
      <c r="H34" s="18">
        <f t="shared" si="3"/>
        <v>0.9333333333333329</v>
      </c>
      <c r="I34" s="10" t="str">
        <f t="shared" si="13"/>
        <v/>
      </c>
      <c r="J34" s="10" t="str">
        <f t="shared" si="10"/>
        <v/>
      </c>
      <c r="K34" s="10" t="str">
        <f>+IF(F33&gt;0,IF(F34=0,"APAGADO BOMBAS",""),"")</f>
        <v/>
      </c>
      <c r="L34" s="19" t="str">
        <f t="shared" si="12"/>
        <v/>
      </c>
      <c r="M34" s="16">
        <f t="shared" si="0"/>
        <v>928.9559999999999</v>
      </c>
      <c r="N34" s="16">
        <f t="shared" si="4"/>
        <v>0</v>
      </c>
      <c r="O34" s="126">
        <f t="shared" si="5"/>
        <v>928.9559999999999</v>
      </c>
      <c r="Q34" s="41"/>
      <c r="R34" s="50" t="s">
        <v>0</v>
      </c>
      <c r="S34" s="48">
        <v>92</v>
      </c>
      <c r="T34" s="51" t="s">
        <v>1</v>
      </c>
      <c r="U34" s="41"/>
    </row>
    <row r="35" spans="2:21" x14ac:dyDescent="0.25">
      <c r="B35" s="125">
        <v>17</v>
      </c>
      <c r="C35" s="10">
        <f t="shared" si="6"/>
        <v>1.0799999999999998</v>
      </c>
      <c r="D35" s="10">
        <f t="shared" si="7"/>
        <v>1.0799999999999998</v>
      </c>
      <c r="E35" s="17">
        <f t="shared" si="1"/>
        <v>1.0799999999999998</v>
      </c>
      <c r="F35" s="10">
        <f t="shared" si="2"/>
        <v>0</v>
      </c>
      <c r="G35" s="10">
        <f t="shared" si="8"/>
        <v>2.1599999999999993</v>
      </c>
      <c r="H35" s="18">
        <f t="shared" si="3"/>
        <v>0.9333333333333329</v>
      </c>
      <c r="I35" s="10" t="str">
        <f>+IF(E34=0,IF(E35&gt;0,"ENCENDIDO BOMBA 1",""),"")</f>
        <v/>
      </c>
      <c r="J35" s="10" t="str">
        <f t="shared" si="10"/>
        <v/>
      </c>
      <c r="K35" s="10" t="str">
        <f t="shared" si="11"/>
        <v/>
      </c>
      <c r="L35" s="19" t="str">
        <f t="shared" si="12"/>
        <v/>
      </c>
      <c r="M35" s="16">
        <f t="shared" si="0"/>
        <v>928.9559999999999</v>
      </c>
      <c r="N35" s="16">
        <f t="shared" si="4"/>
        <v>0</v>
      </c>
      <c r="O35" s="126">
        <f t="shared" si="5"/>
        <v>928.9559999999999</v>
      </c>
      <c r="Q35" s="41"/>
      <c r="R35" s="50" t="s">
        <v>60</v>
      </c>
      <c r="S35" s="49">
        <v>6</v>
      </c>
      <c r="T35" s="51" t="s">
        <v>61</v>
      </c>
      <c r="U35" s="41"/>
    </row>
    <row r="36" spans="2:21" ht="15.75" thickBot="1" x14ac:dyDescent="0.3">
      <c r="B36" s="125">
        <v>18</v>
      </c>
      <c r="C36" s="10">
        <f t="shared" si="6"/>
        <v>1.0799999999999998</v>
      </c>
      <c r="D36" s="10">
        <f t="shared" si="7"/>
        <v>1.0799999999999998</v>
      </c>
      <c r="E36" s="17">
        <f t="shared" si="1"/>
        <v>1.0799999999999998</v>
      </c>
      <c r="F36" s="10">
        <f t="shared" si="2"/>
        <v>0</v>
      </c>
      <c r="G36" s="10">
        <f t="shared" si="8"/>
        <v>2.1599999999999993</v>
      </c>
      <c r="H36" s="18">
        <f t="shared" si="3"/>
        <v>0.9333333333333329</v>
      </c>
      <c r="I36" s="10" t="str">
        <f t="shared" si="13"/>
        <v/>
      </c>
      <c r="J36" s="10" t="str">
        <f t="shared" si="10"/>
        <v/>
      </c>
      <c r="K36" s="10" t="str">
        <f t="shared" si="11"/>
        <v/>
      </c>
      <c r="L36" s="19" t="str">
        <f t="shared" si="12"/>
        <v/>
      </c>
      <c r="M36" s="16">
        <f t="shared" si="0"/>
        <v>928.9559999999999</v>
      </c>
      <c r="N36" s="16">
        <f t="shared" si="4"/>
        <v>0</v>
      </c>
      <c r="O36" s="126">
        <f t="shared" si="5"/>
        <v>928.9559999999999</v>
      </c>
      <c r="Q36" s="41"/>
      <c r="R36" s="43" t="s">
        <v>63</v>
      </c>
      <c r="S36" s="52" t="s">
        <v>62</v>
      </c>
      <c r="T36" s="47"/>
      <c r="U36" s="41"/>
    </row>
    <row r="37" spans="2:21" x14ac:dyDescent="0.25">
      <c r="B37" s="125">
        <v>19</v>
      </c>
      <c r="C37" s="10">
        <f t="shared" si="6"/>
        <v>1.0799999999999998</v>
      </c>
      <c r="D37" s="10">
        <f t="shared" si="7"/>
        <v>1.0799999999999998</v>
      </c>
      <c r="E37" s="17">
        <f t="shared" si="1"/>
        <v>1.0799999999999998</v>
      </c>
      <c r="F37" s="10">
        <f t="shared" si="2"/>
        <v>0</v>
      </c>
      <c r="G37" s="10">
        <f t="shared" si="8"/>
        <v>2.1599999999999993</v>
      </c>
      <c r="H37" s="18">
        <f t="shared" si="3"/>
        <v>0.9333333333333329</v>
      </c>
      <c r="I37" s="10" t="str">
        <f t="shared" si="13"/>
        <v/>
      </c>
      <c r="J37" s="10" t="str">
        <f t="shared" si="10"/>
        <v/>
      </c>
      <c r="K37" s="10" t="str">
        <f t="shared" si="11"/>
        <v/>
      </c>
      <c r="L37" s="19" t="str">
        <f t="shared" si="12"/>
        <v/>
      </c>
      <c r="M37" s="16">
        <f t="shared" si="0"/>
        <v>928.9559999999999</v>
      </c>
      <c r="N37" s="16">
        <f t="shared" si="4"/>
        <v>0</v>
      </c>
      <c r="O37" s="126">
        <f t="shared" si="5"/>
        <v>928.9559999999999</v>
      </c>
      <c r="Q37" s="41"/>
      <c r="R37" s="41"/>
      <c r="S37" s="41"/>
      <c r="T37" s="41"/>
      <c r="U37" s="41"/>
    </row>
    <row r="38" spans="2:21" x14ac:dyDescent="0.25">
      <c r="B38" s="125">
        <v>20</v>
      </c>
      <c r="C38" s="10">
        <f t="shared" si="6"/>
        <v>1.0799999999999998</v>
      </c>
      <c r="D38" s="10">
        <f t="shared" si="7"/>
        <v>1.0799999999999998</v>
      </c>
      <c r="E38" s="17">
        <f t="shared" si="1"/>
        <v>1.0799999999999998</v>
      </c>
      <c r="F38" s="10">
        <f t="shared" si="2"/>
        <v>0</v>
      </c>
      <c r="G38" s="10">
        <f t="shared" si="8"/>
        <v>2.1599999999999993</v>
      </c>
      <c r="H38" s="18">
        <f t="shared" si="3"/>
        <v>0.9333333333333329</v>
      </c>
      <c r="I38" s="10" t="str">
        <f t="shared" si="13"/>
        <v/>
      </c>
      <c r="J38" s="10" t="str">
        <f t="shared" si="10"/>
        <v/>
      </c>
      <c r="K38" s="10" t="str">
        <f t="shared" si="11"/>
        <v/>
      </c>
      <c r="L38" s="19" t="str">
        <f t="shared" si="12"/>
        <v/>
      </c>
      <c r="M38" s="16">
        <f t="shared" si="0"/>
        <v>928.9559999999999</v>
      </c>
      <c r="N38" s="16">
        <f t="shared" si="4"/>
        <v>0</v>
      </c>
      <c r="O38" s="126">
        <f t="shared" si="5"/>
        <v>928.9559999999999</v>
      </c>
    </row>
    <row r="39" spans="2:21" x14ac:dyDescent="0.25">
      <c r="B39" s="125">
        <v>21</v>
      </c>
      <c r="C39" s="10">
        <f t="shared" si="6"/>
        <v>1.0799999999999998</v>
      </c>
      <c r="D39" s="10">
        <f t="shared" si="7"/>
        <v>1.0799999999999998</v>
      </c>
      <c r="E39" s="17">
        <f t="shared" si="1"/>
        <v>1.0799999999999998</v>
      </c>
      <c r="F39" s="10">
        <f t="shared" si="2"/>
        <v>0</v>
      </c>
      <c r="G39" s="10">
        <f t="shared" si="8"/>
        <v>2.1599999999999993</v>
      </c>
      <c r="H39" s="18">
        <f t="shared" si="3"/>
        <v>0.9333333333333329</v>
      </c>
      <c r="I39" s="10" t="str">
        <f t="shared" si="13"/>
        <v/>
      </c>
      <c r="J39" s="10" t="str">
        <f>+IF(F38=0,IF(F39&gt;0,"ENCENDIDO BOMBA 2",""),"")</f>
        <v/>
      </c>
      <c r="K39" s="10" t="str">
        <f t="shared" si="11"/>
        <v/>
      </c>
      <c r="L39" s="19" t="str">
        <f t="shared" si="12"/>
        <v/>
      </c>
      <c r="M39" s="16">
        <f t="shared" si="0"/>
        <v>928.9559999999999</v>
      </c>
      <c r="N39" s="16">
        <f t="shared" si="4"/>
        <v>0</v>
      </c>
      <c r="O39" s="126">
        <f t="shared" si="5"/>
        <v>928.9559999999999</v>
      </c>
    </row>
    <row r="40" spans="2:21" x14ac:dyDescent="0.25">
      <c r="B40" s="125">
        <v>22</v>
      </c>
      <c r="C40" s="10">
        <f t="shared" si="6"/>
        <v>1.0799999999999998</v>
      </c>
      <c r="D40" s="10">
        <f t="shared" si="7"/>
        <v>1.0799999999999998</v>
      </c>
      <c r="E40" s="17">
        <f t="shared" si="1"/>
        <v>1.0799999999999998</v>
      </c>
      <c r="F40" s="10">
        <f t="shared" si="2"/>
        <v>0</v>
      </c>
      <c r="G40" s="10">
        <f t="shared" si="8"/>
        <v>2.1599999999999993</v>
      </c>
      <c r="H40" s="18">
        <f t="shared" si="3"/>
        <v>0.9333333333333329</v>
      </c>
      <c r="I40" s="10" t="str">
        <f t="shared" si="13"/>
        <v/>
      </c>
      <c r="J40" s="10" t="str">
        <f t="shared" si="10"/>
        <v/>
      </c>
      <c r="K40" s="10" t="str">
        <f t="shared" si="11"/>
        <v/>
      </c>
      <c r="L40" s="19" t="str">
        <f t="shared" si="12"/>
        <v/>
      </c>
      <c r="M40" s="16">
        <f t="shared" si="0"/>
        <v>928.9559999999999</v>
      </c>
      <c r="N40" s="16">
        <f t="shared" si="4"/>
        <v>0</v>
      </c>
      <c r="O40" s="126">
        <f t="shared" si="5"/>
        <v>928.9559999999999</v>
      </c>
    </row>
    <row r="41" spans="2:21" x14ac:dyDescent="0.25">
      <c r="B41" s="125">
        <v>23</v>
      </c>
      <c r="C41" s="10">
        <f t="shared" si="6"/>
        <v>1.0799999999999998</v>
      </c>
      <c r="D41" s="10">
        <f t="shared" si="7"/>
        <v>1.0799999999999998</v>
      </c>
      <c r="E41" s="17">
        <f t="shared" si="1"/>
        <v>1.0799999999999998</v>
      </c>
      <c r="F41" s="10">
        <f t="shared" si="2"/>
        <v>0</v>
      </c>
      <c r="G41" s="10">
        <f t="shared" si="8"/>
        <v>2.1599999999999993</v>
      </c>
      <c r="H41" s="18">
        <f t="shared" si="3"/>
        <v>0.9333333333333329</v>
      </c>
      <c r="I41" s="10" t="str">
        <f t="shared" si="13"/>
        <v/>
      </c>
      <c r="J41" s="10" t="str">
        <f t="shared" si="10"/>
        <v/>
      </c>
      <c r="K41" s="10" t="str">
        <f t="shared" si="11"/>
        <v/>
      </c>
      <c r="L41" s="19" t="str">
        <f t="shared" si="12"/>
        <v/>
      </c>
      <c r="M41" s="16">
        <f t="shared" si="0"/>
        <v>928.9559999999999</v>
      </c>
      <c r="N41" s="16">
        <f t="shared" si="4"/>
        <v>0</v>
      </c>
      <c r="O41" s="126">
        <f t="shared" si="5"/>
        <v>928.9559999999999</v>
      </c>
    </row>
    <row r="42" spans="2:21" x14ac:dyDescent="0.25">
      <c r="B42" s="125">
        <v>24</v>
      </c>
      <c r="C42" s="10">
        <f t="shared" si="6"/>
        <v>1.0799999999999998</v>
      </c>
      <c r="D42" s="10">
        <f t="shared" si="7"/>
        <v>1.0799999999999998</v>
      </c>
      <c r="E42" s="17">
        <f t="shared" si="1"/>
        <v>1.0799999999999998</v>
      </c>
      <c r="F42" s="10">
        <f t="shared" si="2"/>
        <v>0</v>
      </c>
      <c r="G42" s="10">
        <f t="shared" si="8"/>
        <v>2.1599999999999993</v>
      </c>
      <c r="H42" s="18">
        <f t="shared" si="3"/>
        <v>0.9333333333333329</v>
      </c>
      <c r="I42" s="10" t="str">
        <f t="shared" si="13"/>
        <v/>
      </c>
      <c r="J42" s="10" t="str">
        <f t="shared" si="10"/>
        <v/>
      </c>
      <c r="K42" s="10" t="str">
        <f t="shared" si="11"/>
        <v/>
      </c>
      <c r="L42" s="19" t="str">
        <f t="shared" si="12"/>
        <v/>
      </c>
      <c r="M42" s="16">
        <f t="shared" si="0"/>
        <v>928.9559999999999</v>
      </c>
      <c r="N42" s="16">
        <f t="shared" si="4"/>
        <v>0</v>
      </c>
      <c r="O42" s="126">
        <f t="shared" si="5"/>
        <v>928.9559999999999</v>
      </c>
    </row>
    <row r="43" spans="2:21" x14ac:dyDescent="0.25">
      <c r="B43" s="125">
        <v>25</v>
      </c>
      <c r="C43" s="10">
        <f t="shared" si="6"/>
        <v>1.0799999999999998</v>
      </c>
      <c r="D43" s="10">
        <f t="shared" si="7"/>
        <v>1.0799999999999998</v>
      </c>
      <c r="E43" s="17">
        <f t="shared" si="1"/>
        <v>1.0799999999999998</v>
      </c>
      <c r="F43" s="10">
        <f t="shared" si="2"/>
        <v>0</v>
      </c>
      <c r="G43" s="10">
        <f t="shared" si="8"/>
        <v>2.1599999999999993</v>
      </c>
      <c r="H43" s="18">
        <f t="shared" si="3"/>
        <v>0.9333333333333329</v>
      </c>
      <c r="I43" s="10" t="str">
        <f t="shared" si="13"/>
        <v/>
      </c>
      <c r="J43" s="10" t="str">
        <f t="shared" si="10"/>
        <v/>
      </c>
      <c r="K43" s="10" t="str">
        <f>+IF(F42&gt;0,IF(F43=0,"APAGADO BOMBAS",""),"")</f>
        <v/>
      </c>
      <c r="L43" s="19" t="str">
        <f t="shared" si="12"/>
        <v/>
      </c>
      <c r="M43" s="16">
        <f t="shared" si="0"/>
        <v>928.9559999999999</v>
      </c>
      <c r="N43" s="16">
        <f t="shared" si="4"/>
        <v>0</v>
      </c>
      <c r="O43" s="126">
        <f t="shared" si="5"/>
        <v>928.9559999999999</v>
      </c>
    </row>
    <row r="44" spans="2:21" x14ac:dyDescent="0.25">
      <c r="B44" s="125">
        <v>26</v>
      </c>
      <c r="C44" s="10">
        <f t="shared" si="6"/>
        <v>1.0799999999999998</v>
      </c>
      <c r="D44" s="10">
        <f t="shared" si="7"/>
        <v>1.0799999999999998</v>
      </c>
      <c r="E44" s="17">
        <f t="shared" si="1"/>
        <v>1.0799999999999998</v>
      </c>
      <c r="F44" s="10">
        <f t="shared" si="2"/>
        <v>0</v>
      </c>
      <c r="G44" s="10">
        <f t="shared" si="8"/>
        <v>2.1599999999999993</v>
      </c>
      <c r="H44" s="18">
        <f t="shared" si="3"/>
        <v>0.9333333333333329</v>
      </c>
      <c r="I44" s="10" t="str">
        <f t="shared" si="13"/>
        <v/>
      </c>
      <c r="J44" s="10" t="str">
        <f t="shared" si="10"/>
        <v/>
      </c>
      <c r="K44" s="10" t="str">
        <f t="shared" si="11"/>
        <v/>
      </c>
      <c r="L44" s="19" t="str">
        <f t="shared" si="12"/>
        <v/>
      </c>
      <c r="M44" s="16">
        <f t="shared" si="0"/>
        <v>928.9559999999999</v>
      </c>
      <c r="N44" s="16">
        <f t="shared" si="4"/>
        <v>0</v>
      </c>
      <c r="O44" s="126">
        <f t="shared" si="5"/>
        <v>928.9559999999999</v>
      </c>
    </row>
    <row r="45" spans="2:21" x14ac:dyDescent="0.25">
      <c r="B45" s="125">
        <v>27</v>
      </c>
      <c r="C45" s="10">
        <f t="shared" si="6"/>
        <v>1.0799999999999998</v>
      </c>
      <c r="D45" s="10">
        <f t="shared" si="7"/>
        <v>1.0799999999999998</v>
      </c>
      <c r="E45" s="17">
        <f t="shared" si="1"/>
        <v>1.0799999999999998</v>
      </c>
      <c r="F45" s="10">
        <f t="shared" si="2"/>
        <v>0</v>
      </c>
      <c r="G45" s="10">
        <f t="shared" si="8"/>
        <v>2.1599999999999993</v>
      </c>
      <c r="H45" s="18">
        <f t="shared" si="3"/>
        <v>0.9333333333333329</v>
      </c>
      <c r="I45" s="10" t="str">
        <f t="shared" si="13"/>
        <v/>
      </c>
      <c r="J45" s="10" t="str">
        <f>+IF(F44=0,IF(F45&gt;0,"ENCENDIDO BOMBA 2",""),"")</f>
        <v/>
      </c>
      <c r="K45" s="10" t="str">
        <f t="shared" si="11"/>
        <v/>
      </c>
      <c r="L45" s="19" t="str">
        <f t="shared" si="12"/>
        <v/>
      </c>
      <c r="M45" s="16">
        <f t="shared" si="0"/>
        <v>928.9559999999999</v>
      </c>
      <c r="N45" s="16">
        <f t="shared" si="4"/>
        <v>0</v>
      </c>
      <c r="O45" s="126">
        <f t="shared" si="5"/>
        <v>928.9559999999999</v>
      </c>
    </row>
    <row r="46" spans="2:21" x14ac:dyDescent="0.25">
      <c r="B46" s="125">
        <v>28</v>
      </c>
      <c r="C46" s="10">
        <f t="shared" si="6"/>
        <v>1.0799999999999998</v>
      </c>
      <c r="D46" s="10">
        <f t="shared" si="7"/>
        <v>1.0799999999999998</v>
      </c>
      <c r="E46" s="17">
        <f t="shared" si="1"/>
        <v>1.0799999999999998</v>
      </c>
      <c r="F46" s="10">
        <f t="shared" si="2"/>
        <v>0</v>
      </c>
      <c r="G46" s="10">
        <f t="shared" si="8"/>
        <v>2.1599999999999993</v>
      </c>
      <c r="H46" s="18">
        <f t="shared" si="3"/>
        <v>0.9333333333333329</v>
      </c>
      <c r="I46" s="10" t="str">
        <f t="shared" si="13"/>
        <v/>
      </c>
      <c r="J46" s="10" t="str">
        <f t="shared" si="10"/>
        <v/>
      </c>
      <c r="K46" s="10" t="str">
        <f t="shared" si="11"/>
        <v/>
      </c>
      <c r="L46" s="19" t="str">
        <f t="shared" si="12"/>
        <v/>
      </c>
      <c r="M46" s="16">
        <f t="shared" si="0"/>
        <v>928.9559999999999</v>
      </c>
      <c r="N46" s="16">
        <f t="shared" si="4"/>
        <v>0</v>
      </c>
      <c r="O46" s="126">
        <f t="shared" si="5"/>
        <v>928.9559999999999</v>
      </c>
    </row>
    <row r="47" spans="2:21" x14ac:dyDescent="0.25">
      <c r="B47" s="125">
        <v>29</v>
      </c>
      <c r="C47" s="10">
        <f t="shared" si="6"/>
        <v>1.0799999999999998</v>
      </c>
      <c r="D47" s="10">
        <f t="shared" si="7"/>
        <v>1.0799999999999998</v>
      </c>
      <c r="E47" s="17">
        <f t="shared" si="1"/>
        <v>1.0799999999999998</v>
      </c>
      <c r="F47" s="10">
        <f t="shared" si="2"/>
        <v>0</v>
      </c>
      <c r="G47" s="10">
        <f t="shared" si="8"/>
        <v>2.1599999999999993</v>
      </c>
      <c r="H47" s="18">
        <f t="shared" si="3"/>
        <v>0.9333333333333329</v>
      </c>
      <c r="I47" s="10" t="str">
        <f t="shared" si="13"/>
        <v/>
      </c>
      <c r="J47" s="10" t="str">
        <f t="shared" si="10"/>
        <v/>
      </c>
      <c r="K47" s="10" t="str">
        <f t="shared" si="11"/>
        <v/>
      </c>
      <c r="L47" s="19" t="str">
        <f t="shared" si="12"/>
        <v/>
      </c>
      <c r="M47" s="16">
        <f t="shared" si="0"/>
        <v>928.9559999999999</v>
      </c>
      <c r="N47" s="16">
        <f t="shared" si="4"/>
        <v>0</v>
      </c>
      <c r="O47" s="126">
        <f t="shared" si="5"/>
        <v>928.9559999999999</v>
      </c>
    </row>
    <row r="48" spans="2:21" x14ac:dyDescent="0.25">
      <c r="B48" s="125">
        <v>30</v>
      </c>
      <c r="C48" s="10">
        <f t="shared" si="6"/>
        <v>1.0799999999999998</v>
      </c>
      <c r="D48" s="10">
        <f t="shared" si="7"/>
        <v>1.0799999999999998</v>
      </c>
      <c r="E48" s="17">
        <f t="shared" si="1"/>
        <v>1.0799999999999998</v>
      </c>
      <c r="F48" s="10">
        <f t="shared" si="2"/>
        <v>0</v>
      </c>
      <c r="G48" s="10">
        <f t="shared" si="8"/>
        <v>2.1599999999999993</v>
      </c>
      <c r="H48" s="18">
        <f t="shared" si="3"/>
        <v>0.9333333333333329</v>
      </c>
      <c r="I48" s="10" t="str">
        <f t="shared" si="13"/>
        <v/>
      </c>
      <c r="J48" s="10" t="str">
        <f t="shared" si="10"/>
        <v/>
      </c>
      <c r="K48" s="10" t="str">
        <f t="shared" si="11"/>
        <v/>
      </c>
      <c r="L48" s="19" t="str">
        <f t="shared" si="12"/>
        <v/>
      </c>
      <c r="M48" s="16">
        <f t="shared" si="0"/>
        <v>928.9559999999999</v>
      </c>
      <c r="N48" s="16">
        <f t="shared" si="4"/>
        <v>0</v>
      </c>
      <c r="O48" s="126">
        <f t="shared" si="5"/>
        <v>928.9559999999999</v>
      </c>
    </row>
    <row r="49" spans="2:15" x14ac:dyDescent="0.25">
      <c r="B49" s="125">
        <v>31</v>
      </c>
      <c r="C49" s="10">
        <f t="shared" si="6"/>
        <v>1.0799999999999998</v>
      </c>
      <c r="D49" s="10">
        <f t="shared" si="7"/>
        <v>1.0799999999999998</v>
      </c>
      <c r="E49" s="17">
        <f t="shared" si="1"/>
        <v>1.0799999999999998</v>
      </c>
      <c r="F49" s="10">
        <f t="shared" si="2"/>
        <v>0</v>
      </c>
      <c r="G49" s="10">
        <f t="shared" si="8"/>
        <v>2.1599999999999993</v>
      </c>
      <c r="H49" s="18">
        <f t="shared" si="3"/>
        <v>0.9333333333333329</v>
      </c>
      <c r="I49" s="10" t="str">
        <f t="shared" si="13"/>
        <v/>
      </c>
      <c r="J49" s="10" t="str">
        <f t="shared" si="10"/>
        <v/>
      </c>
      <c r="K49" s="10" t="str">
        <f t="shared" si="11"/>
        <v/>
      </c>
      <c r="L49" s="19" t="str">
        <f t="shared" si="12"/>
        <v/>
      </c>
      <c r="M49" s="16">
        <f t="shared" si="0"/>
        <v>928.9559999999999</v>
      </c>
      <c r="N49" s="16">
        <f t="shared" si="4"/>
        <v>0</v>
      </c>
      <c r="O49" s="126">
        <f t="shared" si="5"/>
        <v>928.9559999999999</v>
      </c>
    </row>
    <row r="50" spans="2:15" x14ac:dyDescent="0.25">
      <c r="B50" s="125">
        <v>32</v>
      </c>
      <c r="C50" s="10">
        <f t="shared" si="6"/>
        <v>1.0799999999999998</v>
      </c>
      <c r="D50" s="10">
        <f t="shared" si="7"/>
        <v>1.0799999999999998</v>
      </c>
      <c r="E50" s="17">
        <f t="shared" si="1"/>
        <v>1.0799999999999998</v>
      </c>
      <c r="F50" s="10">
        <f t="shared" si="2"/>
        <v>0</v>
      </c>
      <c r="G50" s="10">
        <f t="shared" si="8"/>
        <v>2.1599999999999993</v>
      </c>
      <c r="H50" s="18">
        <f t="shared" si="3"/>
        <v>0.9333333333333329</v>
      </c>
      <c r="I50" s="10" t="str">
        <f t="shared" si="13"/>
        <v/>
      </c>
      <c r="J50" s="10" t="str">
        <f t="shared" si="10"/>
        <v/>
      </c>
      <c r="K50" s="10" t="str">
        <f t="shared" si="11"/>
        <v/>
      </c>
      <c r="L50" s="19" t="str">
        <f t="shared" si="12"/>
        <v/>
      </c>
      <c r="M50" s="16">
        <f t="shared" ref="M50:M78" si="14">IF(E51&gt;0,$S$10*$S$11,0)</f>
        <v>928.9559999999999</v>
      </c>
      <c r="N50" s="16">
        <f t="shared" si="4"/>
        <v>0</v>
      </c>
      <c r="O50" s="126">
        <f t="shared" si="5"/>
        <v>928.9559999999999</v>
      </c>
    </row>
    <row r="51" spans="2:15" x14ac:dyDescent="0.25">
      <c r="B51" s="125">
        <v>33</v>
      </c>
      <c r="C51" s="10">
        <f t="shared" si="6"/>
        <v>1.0799999999999998</v>
      </c>
      <c r="D51" s="10">
        <f t="shared" si="7"/>
        <v>1.0799999999999998</v>
      </c>
      <c r="E51" s="17">
        <f t="shared" ref="E51:E78" si="15">IF(E50=0,IF(H50&lt;$G$9,0,$C$11),IF(H50&lt;$G$8,0,E50))</f>
        <v>1.0799999999999998</v>
      </c>
      <c r="F51" s="10">
        <f t="shared" ref="F51:F78" si="16">IF(F50=0,IF(H50&lt;$G$9,0,IF(H50&lt;$G$10,0,$C$11)),IF(H50&lt;$G$8,0,F50))</f>
        <v>0</v>
      </c>
      <c r="G51" s="10">
        <f t="shared" si="8"/>
        <v>2.1599999999999993</v>
      </c>
      <c r="H51" s="18">
        <f t="shared" ref="H51:H78" si="17">+G51/$G$7</f>
        <v>0.9333333333333329</v>
      </c>
      <c r="I51" s="10" t="str">
        <f t="shared" si="13"/>
        <v/>
      </c>
      <c r="J51" s="10" t="str">
        <f t="shared" si="10"/>
        <v/>
      </c>
      <c r="K51" s="10" t="str">
        <f t="shared" si="11"/>
        <v/>
      </c>
      <c r="L51" s="19" t="str">
        <f t="shared" si="12"/>
        <v/>
      </c>
      <c r="M51" s="16">
        <f t="shared" si="14"/>
        <v>928.9559999999999</v>
      </c>
      <c r="N51" s="16">
        <f t="shared" ref="N51:N78" si="18">IF(F52&gt;0,$S$10*$S$11,0)</f>
        <v>0</v>
      </c>
      <c r="O51" s="126">
        <f t="shared" si="5"/>
        <v>928.9559999999999</v>
      </c>
    </row>
    <row r="52" spans="2:15" x14ac:dyDescent="0.25">
      <c r="B52" s="125">
        <v>34</v>
      </c>
      <c r="C52" s="10">
        <f t="shared" si="6"/>
        <v>1.0799999999999998</v>
      </c>
      <c r="D52" s="10">
        <f t="shared" si="7"/>
        <v>1.0799999999999998</v>
      </c>
      <c r="E52" s="17">
        <f t="shared" si="15"/>
        <v>1.0799999999999998</v>
      </c>
      <c r="F52" s="10">
        <f t="shared" si="16"/>
        <v>0</v>
      </c>
      <c r="G52" s="10">
        <f t="shared" si="8"/>
        <v>2.1599999999999993</v>
      </c>
      <c r="H52" s="18">
        <f t="shared" si="17"/>
        <v>0.9333333333333329</v>
      </c>
      <c r="I52" s="10" t="str">
        <f t="shared" si="13"/>
        <v/>
      </c>
      <c r="J52" s="10" t="str">
        <f>+IF(F51=0,IF(F52&gt;0,"ENCENDIDO BOMBA 2",""),"")</f>
        <v/>
      </c>
      <c r="K52" s="10" t="str">
        <f t="shared" si="11"/>
        <v/>
      </c>
      <c r="L52" s="19" t="str">
        <f t="shared" si="12"/>
        <v/>
      </c>
      <c r="M52" s="16">
        <f t="shared" si="14"/>
        <v>928.9559999999999</v>
      </c>
      <c r="N52" s="16">
        <f t="shared" si="18"/>
        <v>0</v>
      </c>
      <c r="O52" s="126">
        <f t="shared" si="5"/>
        <v>928.9559999999999</v>
      </c>
    </row>
    <row r="53" spans="2:15" x14ac:dyDescent="0.25">
      <c r="B53" s="125">
        <v>35</v>
      </c>
      <c r="C53" s="10">
        <f t="shared" si="6"/>
        <v>1.0799999999999998</v>
      </c>
      <c r="D53" s="10">
        <f t="shared" si="7"/>
        <v>1.0799999999999998</v>
      </c>
      <c r="E53" s="17">
        <f t="shared" si="15"/>
        <v>1.0799999999999998</v>
      </c>
      <c r="F53" s="10">
        <f t="shared" si="16"/>
        <v>0</v>
      </c>
      <c r="G53" s="10">
        <f t="shared" si="8"/>
        <v>2.1599999999999993</v>
      </c>
      <c r="H53" s="18">
        <f t="shared" si="17"/>
        <v>0.9333333333333329</v>
      </c>
      <c r="I53" s="10" t="str">
        <f t="shared" si="13"/>
        <v/>
      </c>
      <c r="J53" s="10" t="str">
        <f t="shared" si="10"/>
        <v/>
      </c>
      <c r="K53" s="10" t="str">
        <f t="shared" si="11"/>
        <v/>
      </c>
      <c r="L53" s="19" t="str">
        <f t="shared" si="12"/>
        <v/>
      </c>
      <c r="M53" s="16">
        <f t="shared" si="14"/>
        <v>928.9559999999999</v>
      </c>
      <c r="N53" s="16">
        <f t="shared" si="18"/>
        <v>0</v>
      </c>
      <c r="O53" s="126">
        <f t="shared" si="5"/>
        <v>928.9559999999999</v>
      </c>
    </row>
    <row r="54" spans="2:15" x14ac:dyDescent="0.25">
      <c r="B54" s="125">
        <v>36</v>
      </c>
      <c r="C54" s="10">
        <f t="shared" si="6"/>
        <v>1.0799999999999998</v>
      </c>
      <c r="D54" s="10">
        <f t="shared" si="7"/>
        <v>1.0799999999999998</v>
      </c>
      <c r="E54" s="17">
        <f t="shared" si="15"/>
        <v>1.0799999999999998</v>
      </c>
      <c r="F54" s="10">
        <f t="shared" si="16"/>
        <v>0</v>
      </c>
      <c r="G54" s="10">
        <f t="shared" si="8"/>
        <v>2.1599999999999993</v>
      </c>
      <c r="H54" s="18">
        <f t="shared" si="17"/>
        <v>0.9333333333333329</v>
      </c>
      <c r="I54" s="10" t="str">
        <f t="shared" si="13"/>
        <v/>
      </c>
      <c r="J54" s="10" t="str">
        <f t="shared" si="10"/>
        <v/>
      </c>
      <c r="K54" s="10" t="str">
        <f t="shared" si="11"/>
        <v/>
      </c>
      <c r="L54" s="19" t="str">
        <f t="shared" si="12"/>
        <v/>
      </c>
      <c r="M54" s="16">
        <f t="shared" si="14"/>
        <v>928.9559999999999</v>
      </c>
      <c r="N54" s="16">
        <f t="shared" si="18"/>
        <v>0</v>
      </c>
      <c r="O54" s="126">
        <f t="shared" si="5"/>
        <v>928.9559999999999</v>
      </c>
    </row>
    <row r="55" spans="2:15" x14ac:dyDescent="0.25">
      <c r="B55" s="125">
        <v>37</v>
      </c>
      <c r="C55" s="10">
        <f t="shared" si="6"/>
        <v>1.0799999999999998</v>
      </c>
      <c r="D55" s="10">
        <f t="shared" si="7"/>
        <v>1.0799999999999998</v>
      </c>
      <c r="E55" s="17">
        <f t="shared" si="15"/>
        <v>1.0799999999999998</v>
      </c>
      <c r="F55" s="10">
        <f t="shared" si="16"/>
        <v>0</v>
      </c>
      <c r="G55" s="10">
        <f t="shared" si="8"/>
        <v>2.1599999999999993</v>
      </c>
      <c r="H55" s="18">
        <f t="shared" si="17"/>
        <v>0.9333333333333329</v>
      </c>
      <c r="I55" s="10" t="str">
        <f t="shared" si="13"/>
        <v/>
      </c>
      <c r="J55" s="10" t="str">
        <f t="shared" si="10"/>
        <v/>
      </c>
      <c r="K55" s="10" t="str">
        <f t="shared" si="11"/>
        <v/>
      </c>
      <c r="L55" s="19" t="str">
        <f t="shared" si="12"/>
        <v/>
      </c>
      <c r="M55" s="16">
        <f t="shared" si="14"/>
        <v>928.9559999999999</v>
      </c>
      <c r="N55" s="16">
        <f t="shared" si="18"/>
        <v>0</v>
      </c>
      <c r="O55" s="126">
        <f t="shared" si="5"/>
        <v>928.9559999999999</v>
      </c>
    </row>
    <row r="56" spans="2:15" x14ac:dyDescent="0.25">
      <c r="B56" s="125">
        <v>38</v>
      </c>
      <c r="C56" s="10">
        <f t="shared" si="6"/>
        <v>1.0799999999999998</v>
      </c>
      <c r="D56" s="10">
        <f t="shared" si="7"/>
        <v>1.0799999999999998</v>
      </c>
      <c r="E56" s="17">
        <f t="shared" si="15"/>
        <v>1.0799999999999998</v>
      </c>
      <c r="F56" s="10">
        <f t="shared" si="16"/>
        <v>0</v>
      </c>
      <c r="G56" s="10">
        <f t="shared" si="8"/>
        <v>2.1599999999999993</v>
      </c>
      <c r="H56" s="18">
        <f t="shared" si="17"/>
        <v>0.9333333333333329</v>
      </c>
      <c r="I56" s="10" t="str">
        <f t="shared" si="13"/>
        <v/>
      </c>
      <c r="J56" s="10" t="str">
        <f t="shared" si="10"/>
        <v/>
      </c>
      <c r="K56" s="10" t="str">
        <f t="shared" si="11"/>
        <v/>
      </c>
      <c r="L56" s="19" t="str">
        <f t="shared" si="12"/>
        <v/>
      </c>
      <c r="M56" s="16">
        <f t="shared" si="14"/>
        <v>928.9559999999999</v>
      </c>
      <c r="N56" s="16">
        <f t="shared" si="18"/>
        <v>0</v>
      </c>
      <c r="O56" s="126">
        <f t="shared" si="5"/>
        <v>928.9559999999999</v>
      </c>
    </row>
    <row r="57" spans="2:15" x14ac:dyDescent="0.25">
      <c r="B57" s="125">
        <v>39</v>
      </c>
      <c r="C57" s="10">
        <f t="shared" si="6"/>
        <v>1.0799999999999998</v>
      </c>
      <c r="D57" s="10">
        <f t="shared" si="7"/>
        <v>1.0799999999999998</v>
      </c>
      <c r="E57" s="17">
        <f t="shared" si="15"/>
        <v>1.0799999999999998</v>
      </c>
      <c r="F57" s="10">
        <f t="shared" si="16"/>
        <v>0</v>
      </c>
      <c r="G57" s="10">
        <f t="shared" si="8"/>
        <v>2.1599999999999993</v>
      </c>
      <c r="H57" s="18">
        <f t="shared" si="17"/>
        <v>0.9333333333333329</v>
      </c>
      <c r="I57" s="10" t="str">
        <f t="shared" si="13"/>
        <v/>
      </c>
      <c r="J57" s="10" t="str">
        <f t="shared" si="10"/>
        <v/>
      </c>
      <c r="K57" s="10" t="str">
        <f t="shared" si="11"/>
        <v/>
      </c>
      <c r="L57" s="19" t="str">
        <f t="shared" si="12"/>
        <v/>
      </c>
      <c r="M57" s="16">
        <f t="shared" si="14"/>
        <v>928.9559999999999</v>
      </c>
      <c r="N57" s="16">
        <f t="shared" si="18"/>
        <v>0</v>
      </c>
      <c r="O57" s="126">
        <f t="shared" si="5"/>
        <v>928.9559999999999</v>
      </c>
    </row>
    <row r="58" spans="2:15" x14ac:dyDescent="0.25">
      <c r="B58" s="125">
        <v>40</v>
      </c>
      <c r="C58" s="10">
        <f t="shared" si="6"/>
        <v>1.0799999999999998</v>
      </c>
      <c r="D58" s="10">
        <f t="shared" si="7"/>
        <v>1.0799999999999998</v>
      </c>
      <c r="E58" s="17">
        <f t="shared" si="15"/>
        <v>1.0799999999999998</v>
      </c>
      <c r="F58" s="10">
        <f t="shared" si="16"/>
        <v>0</v>
      </c>
      <c r="G58" s="10">
        <f t="shared" si="8"/>
        <v>2.1599999999999993</v>
      </c>
      <c r="H58" s="18">
        <f t="shared" si="17"/>
        <v>0.9333333333333329</v>
      </c>
      <c r="I58" s="10" t="str">
        <f t="shared" si="13"/>
        <v/>
      </c>
      <c r="J58" s="10" t="str">
        <f>+IF(F57=0,IF(F58&gt;0,"ENCENDIDO BOMBA 2",""),"")</f>
        <v/>
      </c>
      <c r="K58" s="10" t="str">
        <f>+IF(F57&gt;0,IF(F58=0,"APAGADO BOMBAS",""),"")</f>
        <v/>
      </c>
      <c r="L58" s="19" t="str">
        <f t="shared" si="12"/>
        <v/>
      </c>
      <c r="M58" s="16">
        <f t="shared" si="14"/>
        <v>928.9559999999999</v>
      </c>
      <c r="N58" s="16">
        <f t="shared" si="18"/>
        <v>0</v>
      </c>
      <c r="O58" s="126">
        <f t="shared" si="5"/>
        <v>928.9559999999999</v>
      </c>
    </row>
    <row r="59" spans="2:15" x14ac:dyDescent="0.25">
      <c r="B59" s="125">
        <v>41</v>
      </c>
      <c r="C59" s="10">
        <f t="shared" si="6"/>
        <v>1.0799999999999998</v>
      </c>
      <c r="D59" s="10">
        <f t="shared" si="7"/>
        <v>1.0799999999999998</v>
      </c>
      <c r="E59" s="17">
        <f t="shared" si="15"/>
        <v>1.0799999999999998</v>
      </c>
      <c r="F59" s="10">
        <f t="shared" si="16"/>
        <v>0</v>
      </c>
      <c r="G59" s="10">
        <f t="shared" si="8"/>
        <v>2.1599999999999993</v>
      </c>
      <c r="H59" s="18">
        <f t="shared" si="17"/>
        <v>0.9333333333333329</v>
      </c>
      <c r="I59" s="10" t="str">
        <f t="shared" si="13"/>
        <v/>
      </c>
      <c r="J59" s="10" t="str">
        <f t="shared" si="10"/>
        <v/>
      </c>
      <c r="K59" s="10" t="str">
        <f>+IF(F58&gt;0,IF(F59=0,"APAGADO BOMBAS",""),"")</f>
        <v/>
      </c>
      <c r="L59" s="19" t="str">
        <f t="shared" si="12"/>
        <v/>
      </c>
      <c r="M59" s="16">
        <f t="shared" si="14"/>
        <v>928.9559999999999</v>
      </c>
      <c r="N59" s="16">
        <f t="shared" si="18"/>
        <v>0</v>
      </c>
      <c r="O59" s="126">
        <f t="shared" si="5"/>
        <v>928.9559999999999</v>
      </c>
    </row>
    <row r="60" spans="2:15" x14ac:dyDescent="0.25">
      <c r="B60" s="125">
        <v>42</v>
      </c>
      <c r="C60" s="10">
        <f t="shared" si="6"/>
        <v>1.0799999999999998</v>
      </c>
      <c r="D60" s="10">
        <f t="shared" si="7"/>
        <v>1.0799999999999998</v>
      </c>
      <c r="E60" s="17">
        <f t="shared" si="15"/>
        <v>1.0799999999999998</v>
      </c>
      <c r="F60" s="10">
        <f t="shared" si="16"/>
        <v>0</v>
      </c>
      <c r="G60" s="10">
        <f t="shared" si="8"/>
        <v>2.1599999999999993</v>
      </c>
      <c r="H60" s="18">
        <f t="shared" si="17"/>
        <v>0.9333333333333329</v>
      </c>
      <c r="I60" s="10" t="str">
        <f t="shared" si="13"/>
        <v/>
      </c>
      <c r="J60" s="10" t="str">
        <f t="shared" si="10"/>
        <v/>
      </c>
      <c r="K60" s="10" t="str">
        <f t="shared" ref="K60:K71" si="19">+IF(F59&gt;0,IF(F60=0,"APAGADO BOMBAS",""),"")</f>
        <v/>
      </c>
      <c r="L60" s="19" t="str">
        <f t="shared" si="12"/>
        <v/>
      </c>
      <c r="M60" s="16">
        <f t="shared" si="14"/>
        <v>928.9559999999999</v>
      </c>
      <c r="N60" s="16">
        <f t="shared" si="18"/>
        <v>0</v>
      </c>
      <c r="O60" s="126">
        <f t="shared" si="5"/>
        <v>928.9559999999999</v>
      </c>
    </row>
    <row r="61" spans="2:15" x14ac:dyDescent="0.25">
      <c r="B61" s="125">
        <v>43</v>
      </c>
      <c r="C61" s="10">
        <f t="shared" si="6"/>
        <v>1.0799999999999998</v>
      </c>
      <c r="D61" s="10">
        <f t="shared" si="7"/>
        <v>1.0799999999999998</v>
      </c>
      <c r="E61" s="17">
        <f t="shared" si="15"/>
        <v>1.0799999999999998</v>
      </c>
      <c r="F61" s="10">
        <f t="shared" si="16"/>
        <v>0</v>
      </c>
      <c r="G61" s="10">
        <f t="shared" si="8"/>
        <v>2.1599999999999993</v>
      </c>
      <c r="H61" s="18">
        <f t="shared" si="17"/>
        <v>0.9333333333333329</v>
      </c>
      <c r="I61" s="10" t="str">
        <f t="shared" si="13"/>
        <v/>
      </c>
      <c r="J61" s="10" t="str">
        <f t="shared" si="10"/>
        <v/>
      </c>
      <c r="K61" s="10" t="str">
        <f t="shared" si="19"/>
        <v/>
      </c>
      <c r="L61" s="19" t="str">
        <f t="shared" si="12"/>
        <v/>
      </c>
      <c r="M61" s="16">
        <f t="shared" si="14"/>
        <v>928.9559999999999</v>
      </c>
      <c r="N61" s="16">
        <f t="shared" si="18"/>
        <v>0</v>
      </c>
      <c r="O61" s="126">
        <f t="shared" si="5"/>
        <v>928.9559999999999</v>
      </c>
    </row>
    <row r="62" spans="2:15" x14ac:dyDescent="0.25">
      <c r="B62" s="125">
        <v>44</v>
      </c>
      <c r="C62" s="10">
        <f t="shared" si="6"/>
        <v>1.0799999999999998</v>
      </c>
      <c r="D62" s="10">
        <f t="shared" si="7"/>
        <v>1.0799999999999998</v>
      </c>
      <c r="E62" s="17">
        <f t="shared" si="15"/>
        <v>1.0799999999999998</v>
      </c>
      <c r="F62" s="10">
        <f t="shared" si="16"/>
        <v>0</v>
      </c>
      <c r="G62" s="10">
        <f t="shared" si="8"/>
        <v>2.1599999999999993</v>
      </c>
      <c r="H62" s="18">
        <f t="shared" si="17"/>
        <v>0.9333333333333329</v>
      </c>
      <c r="I62" s="10" t="str">
        <f t="shared" si="13"/>
        <v/>
      </c>
      <c r="J62" s="10" t="str">
        <f t="shared" si="10"/>
        <v/>
      </c>
      <c r="K62" s="10" t="str">
        <f t="shared" si="19"/>
        <v/>
      </c>
      <c r="L62" s="19" t="str">
        <f t="shared" si="12"/>
        <v/>
      </c>
      <c r="M62" s="16">
        <f t="shared" si="14"/>
        <v>928.9559999999999</v>
      </c>
      <c r="N62" s="16">
        <f t="shared" si="18"/>
        <v>0</v>
      </c>
      <c r="O62" s="126">
        <f t="shared" si="5"/>
        <v>928.9559999999999</v>
      </c>
    </row>
    <row r="63" spans="2:15" x14ac:dyDescent="0.25">
      <c r="B63" s="125">
        <v>45</v>
      </c>
      <c r="C63" s="10">
        <f t="shared" si="6"/>
        <v>1.0799999999999998</v>
      </c>
      <c r="D63" s="10">
        <f t="shared" si="7"/>
        <v>1.0799999999999998</v>
      </c>
      <c r="E63" s="17">
        <f t="shared" si="15"/>
        <v>1.0799999999999998</v>
      </c>
      <c r="F63" s="10">
        <f t="shared" si="16"/>
        <v>0</v>
      </c>
      <c r="G63" s="10">
        <f t="shared" si="8"/>
        <v>2.1599999999999993</v>
      </c>
      <c r="H63" s="18">
        <f t="shared" si="17"/>
        <v>0.9333333333333329</v>
      </c>
      <c r="I63" s="10" t="str">
        <f t="shared" si="13"/>
        <v/>
      </c>
      <c r="J63" s="10" t="str">
        <f t="shared" si="10"/>
        <v/>
      </c>
      <c r="K63" s="10" t="str">
        <f t="shared" si="19"/>
        <v/>
      </c>
      <c r="L63" s="19" t="str">
        <f t="shared" si="12"/>
        <v/>
      </c>
      <c r="M63" s="16">
        <f t="shared" si="14"/>
        <v>928.9559999999999</v>
      </c>
      <c r="N63" s="16">
        <f t="shared" si="18"/>
        <v>0</v>
      </c>
      <c r="O63" s="126">
        <f t="shared" si="5"/>
        <v>928.9559999999999</v>
      </c>
    </row>
    <row r="64" spans="2:15" x14ac:dyDescent="0.25">
      <c r="B64" s="125">
        <v>46</v>
      </c>
      <c r="C64" s="10">
        <f t="shared" si="6"/>
        <v>1.0799999999999998</v>
      </c>
      <c r="D64" s="10">
        <f t="shared" si="7"/>
        <v>1.0799999999999998</v>
      </c>
      <c r="E64" s="17">
        <f t="shared" si="15"/>
        <v>1.0799999999999998</v>
      </c>
      <c r="F64" s="10">
        <f t="shared" si="16"/>
        <v>0</v>
      </c>
      <c r="G64" s="10">
        <f t="shared" si="8"/>
        <v>2.1599999999999993</v>
      </c>
      <c r="H64" s="18">
        <f t="shared" si="17"/>
        <v>0.9333333333333329</v>
      </c>
      <c r="I64" s="10" t="str">
        <f t="shared" si="13"/>
        <v/>
      </c>
      <c r="J64" s="10" t="str">
        <f t="shared" si="10"/>
        <v/>
      </c>
      <c r="K64" s="10" t="str">
        <f t="shared" si="19"/>
        <v/>
      </c>
      <c r="L64" s="19" t="str">
        <f t="shared" si="12"/>
        <v/>
      </c>
      <c r="M64" s="16">
        <f t="shared" si="14"/>
        <v>928.9559999999999</v>
      </c>
      <c r="N64" s="16">
        <f t="shared" si="18"/>
        <v>0</v>
      </c>
      <c r="O64" s="126">
        <f t="shared" si="5"/>
        <v>928.9559999999999</v>
      </c>
    </row>
    <row r="65" spans="2:15" x14ac:dyDescent="0.25">
      <c r="B65" s="125">
        <v>47</v>
      </c>
      <c r="C65" s="10">
        <f t="shared" si="6"/>
        <v>1.0799999999999998</v>
      </c>
      <c r="D65" s="10">
        <f t="shared" si="7"/>
        <v>1.0799999999999998</v>
      </c>
      <c r="E65" s="17">
        <f t="shared" si="15"/>
        <v>1.0799999999999998</v>
      </c>
      <c r="F65" s="10">
        <f t="shared" si="16"/>
        <v>0</v>
      </c>
      <c r="G65" s="10">
        <f t="shared" si="8"/>
        <v>2.1599999999999993</v>
      </c>
      <c r="H65" s="18">
        <f t="shared" si="17"/>
        <v>0.9333333333333329</v>
      </c>
      <c r="I65" s="10" t="str">
        <f t="shared" si="13"/>
        <v/>
      </c>
      <c r="J65" s="10" t="str">
        <f>+IF(F64=0,IF(F65&gt;0,"ENCENDIDO BOMBA 2",""),"")</f>
        <v/>
      </c>
      <c r="K65" s="10" t="str">
        <f t="shared" si="19"/>
        <v/>
      </c>
      <c r="L65" s="19" t="str">
        <f t="shared" si="12"/>
        <v/>
      </c>
      <c r="M65" s="16">
        <f t="shared" si="14"/>
        <v>928.9559999999999</v>
      </c>
      <c r="N65" s="16">
        <f t="shared" si="18"/>
        <v>0</v>
      </c>
      <c r="O65" s="126">
        <f t="shared" si="5"/>
        <v>928.9559999999999</v>
      </c>
    </row>
    <row r="66" spans="2:15" x14ac:dyDescent="0.25">
      <c r="B66" s="125">
        <v>48</v>
      </c>
      <c r="C66" s="10">
        <f t="shared" si="6"/>
        <v>1.0799999999999998</v>
      </c>
      <c r="D66" s="10">
        <f t="shared" si="7"/>
        <v>1.0799999999999998</v>
      </c>
      <c r="E66" s="17">
        <f t="shared" si="15"/>
        <v>1.0799999999999998</v>
      </c>
      <c r="F66" s="10">
        <f t="shared" si="16"/>
        <v>0</v>
      </c>
      <c r="G66" s="10">
        <f t="shared" si="8"/>
        <v>2.1599999999999993</v>
      </c>
      <c r="H66" s="18">
        <f t="shared" si="17"/>
        <v>0.9333333333333329</v>
      </c>
      <c r="I66" s="10" t="str">
        <f t="shared" si="13"/>
        <v/>
      </c>
      <c r="J66" s="10" t="str">
        <f t="shared" si="10"/>
        <v/>
      </c>
      <c r="K66" s="10" t="str">
        <f t="shared" si="19"/>
        <v/>
      </c>
      <c r="L66" s="19" t="str">
        <f t="shared" si="12"/>
        <v/>
      </c>
      <c r="M66" s="16">
        <f t="shared" si="14"/>
        <v>928.9559999999999</v>
      </c>
      <c r="N66" s="16">
        <f t="shared" si="18"/>
        <v>0</v>
      </c>
      <c r="O66" s="126">
        <f t="shared" si="5"/>
        <v>928.9559999999999</v>
      </c>
    </row>
    <row r="67" spans="2:15" x14ac:dyDescent="0.25">
      <c r="B67" s="125">
        <v>49</v>
      </c>
      <c r="C67" s="10">
        <f t="shared" si="6"/>
        <v>1.0799999999999998</v>
      </c>
      <c r="D67" s="10">
        <f t="shared" si="7"/>
        <v>1.0799999999999998</v>
      </c>
      <c r="E67" s="17">
        <f t="shared" si="15"/>
        <v>1.0799999999999998</v>
      </c>
      <c r="F67" s="10">
        <f t="shared" si="16"/>
        <v>0</v>
      </c>
      <c r="G67" s="10">
        <f t="shared" si="8"/>
        <v>2.1599999999999993</v>
      </c>
      <c r="H67" s="18">
        <f t="shared" si="17"/>
        <v>0.9333333333333329</v>
      </c>
      <c r="I67" s="10" t="str">
        <f t="shared" si="13"/>
        <v/>
      </c>
      <c r="J67" s="10" t="str">
        <f>+IF(F66=0,IF(F67&gt;0,"ENCENDIDO BOMBA 2",""),"")</f>
        <v/>
      </c>
      <c r="K67" s="10" t="str">
        <f t="shared" si="19"/>
        <v/>
      </c>
      <c r="L67" s="19" t="str">
        <f t="shared" si="12"/>
        <v/>
      </c>
      <c r="M67" s="16">
        <f t="shared" si="14"/>
        <v>928.9559999999999</v>
      </c>
      <c r="N67" s="16">
        <f t="shared" si="18"/>
        <v>0</v>
      </c>
      <c r="O67" s="126">
        <f t="shared" si="5"/>
        <v>928.9559999999999</v>
      </c>
    </row>
    <row r="68" spans="2:15" x14ac:dyDescent="0.25">
      <c r="B68" s="125">
        <v>50</v>
      </c>
      <c r="C68" s="10">
        <f t="shared" si="6"/>
        <v>1.0799999999999998</v>
      </c>
      <c r="D68" s="10">
        <f t="shared" si="7"/>
        <v>1.0799999999999998</v>
      </c>
      <c r="E68" s="17">
        <f t="shared" si="15"/>
        <v>1.0799999999999998</v>
      </c>
      <c r="F68" s="10">
        <f t="shared" si="16"/>
        <v>0</v>
      </c>
      <c r="G68" s="10">
        <f t="shared" si="8"/>
        <v>2.1599999999999993</v>
      </c>
      <c r="H68" s="18">
        <f t="shared" si="17"/>
        <v>0.9333333333333329</v>
      </c>
      <c r="I68" s="10" t="str">
        <f t="shared" si="13"/>
        <v/>
      </c>
      <c r="J68" s="10" t="str">
        <f t="shared" si="10"/>
        <v/>
      </c>
      <c r="K68" s="10" t="str">
        <f t="shared" si="19"/>
        <v/>
      </c>
      <c r="L68" s="19" t="str">
        <f t="shared" si="12"/>
        <v/>
      </c>
      <c r="M68" s="16">
        <f t="shared" si="14"/>
        <v>928.9559999999999</v>
      </c>
      <c r="N68" s="16">
        <f t="shared" si="18"/>
        <v>0</v>
      </c>
      <c r="O68" s="126">
        <f t="shared" si="5"/>
        <v>928.9559999999999</v>
      </c>
    </row>
    <row r="69" spans="2:15" x14ac:dyDescent="0.25">
      <c r="B69" s="125">
        <v>51</v>
      </c>
      <c r="C69" s="10">
        <f t="shared" si="6"/>
        <v>1.0799999999999998</v>
      </c>
      <c r="D69" s="10">
        <f t="shared" si="7"/>
        <v>1.0799999999999998</v>
      </c>
      <c r="E69" s="17">
        <f t="shared" si="15"/>
        <v>1.0799999999999998</v>
      </c>
      <c r="F69" s="10">
        <f t="shared" si="16"/>
        <v>0</v>
      </c>
      <c r="G69" s="10">
        <f t="shared" si="8"/>
        <v>2.1599999999999993</v>
      </c>
      <c r="H69" s="18">
        <f t="shared" si="17"/>
        <v>0.9333333333333329</v>
      </c>
      <c r="I69" s="10" t="str">
        <f t="shared" si="13"/>
        <v/>
      </c>
      <c r="J69" s="10" t="str">
        <f t="shared" si="10"/>
        <v/>
      </c>
      <c r="K69" s="10" t="str">
        <f t="shared" si="19"/>
        <v/>
      </c>
      <c r="L69" s="19" t="str">
        <f t="shared" si="12"/>
        <v/>
      </c>
      <c r="M69" s="16">
        <f t="shared" si="14"/>
        <v>928.9559999999999</v>
      </c>
      <c r="N69" s="16">
        <f t="shared" si="18"/>
        <v>0</v>
      </c>
      <c r="O69" s="126">
        <f t="shared" si="5"/>
        <v>928.9559999999999</v>
      </c>
    </row>
    <row r="70" spans="2:15" x14ac:dyDescent="0.25">
      <c r="B70" s="125">
        <v>52</v>
      </c>
      <c r="C70" s="10">
        <f t="shared" si="6"/>
        <v>1.0799999999999998</v>
      </c>
      <c r="D70" s="10">
        <f t="shared" si="7"/>
        <v>1.0799999999999998</v>
      </c>
      <c r="E70" s="17">
        <f t="shared" si="15"/>
        <v>1.0799999999999998</v>
      </c>
      <c r="F70" s="10">
        <f t="shared" si="16"/>
        <v>0</v>
      </c>
      <c r="G70" s="10">
        <f t="shared" si="8"/>
        <v>2.1599999999999993</v>
      </c>
      <c r="H70" s="18">
        <f t="shared" si="17"/>
        <v>0.9333333333333329</v>
      </c>
      <c r="I70" s="10" t="str">
        <f t="shared" si="13"/>
        <v/>
      </c>
      <c r="J70" s="10" t="str">
        <f t="shared" si="10"/>
        <v/>
      </c>
      <c r="K70" s="10" t="str">
        <f t="shared" si="19"/>
        <v/>
      </c>
      <c r="L70" s="19" t="str">
        <f t="shared" si="12"/>
        <v/>
      </c>
      <c r="M70" s="16">
        <f t="shared" si="14"/>
        <v>928.9559999999999</v>
      </c>
      <c r="N70" s="16">
        <f t="shared" si="18"/>
        <v>0</v>
      </c>
      <c r="O70" s="126">
        <f t="shared" si="5"/>
        <v>928.9559999999999</v>
      </c>
    </row>
    <row r="71" spans="2:15" x14ac:dyDescent="0.25">
      <c r="B71" s="125">
        <v>53</v>
      </c>
      <c r="C71" s="10">
        <f t="shared" si="6"/>
        <v>1.0799999999999998</v>
      </c>
      <c r="D71" s="10">
        <f t="shared" si="7"/>
        <v>1.0799999999999998</v>
      </c>
      <c r="E71" s="17">
        <f t="shared" si="15"/>
        <v>1.0799999999999998</v>
      </c>
      <c r="F71" s="10">
        <f t="shared" si="16"/>
        <v>0</v>
      </c>
      <c r="G71" s="10">
        <f t="shared" si="8"/>
        <v>2.1599999999999993</v>
      </c>
      <c r="H71" s="18">
        <f t="shared" si="17"/>
        <v>0.9333333333333329</v>
      </c>
      <c r="I71" s="10" t="str">
        <f t="shared" si="13"/>
        <v/>
      </c>
      <c r="J71" s="10" t="str">
        <f t="shared" si="10"/>
        <v/>
      </c>
      <c r="K71" s="10" t="str">
        <f t="shared" si="19"/>
        <v/>
      </c>
      <c r="L71" s="19" t="str">
        <f t="shared" si="12"/>
        <v/>
      </c>
      <c r="M71" s="16">
        <f t="shared" si="14"/>
        <v>928.9559999999999</v>
      </c>
      <c r="N71" s="16">
        <f t="shared" si="18"/>
        <v>0</v>
      </c>
      <c r="O71" s="126">
        <f t="shared" si="5"/>
        <v>928.9559999999999</v>
      </c>
    </row>
    <row r="72" spans="2:15" x14ac:dyDescent="0.25">
      <c r="B72" s="125">
        <v>54</v>
      </c>
      <c r="C72" s="10">
        <f t="shared" si="6"/>
        <v>1.0799999999999998</v>
      </c>
      <c r="D72" s="10">
        <f t="shared" si="7"/>
        <v>1.0799999999999998</v>
      </c>
      <c r="E72" s="17">
        <f t="shared" si="15"/>
        <v>1.0799999999999998</v>
      </c>
      <c r="F72" s="10">
        <f t="shared" si="16"/>
        <v>0</v>
      </c>
      <c r="G72" s="10">
        <f t="shared" si="8"/>
        <v>2.1599999999999993</v>
      </c>
      <c r="H72" s="18">
        <f t="shared" si="17"/>
        <v>0.9333333333333329</v>
      </c>
      <c r="I72" s="10" t="str">
        <f t="shared" si="13"/>
        <v/>
      </c>
      <c r="J72" s="10" t="str">
        <f t="shared" si="10"/>
        <v/>
      </c>
      <c r="K72" s="10" t="str">
        <f>+IF(F71&gt;0,IF(F72=0,"APAGADO BOMBAS",""),"")</f>
        <v/>
      </c>
      <c r="L72" s="19" t="str">
        <f t="shared" si="12"/>
        <v/>
      </c>
      <c r="M72" s="16">
        <f t="shared" si="14"/>
        <v>928.9559999999999</v>
      </c>
      <c r="N72" s="16">
        <f t="shared" si="18"/>
        <v>0</v>
      </c>
      <c r="O72" s="126">
        <f t="shared" si="5"/>
        <v>928.9559999999999</v>
      </c>
    </row>
    <row r="73" spans="2:15" x14ac:dyDescent="0.25">
      <c r="B73" s="125">
        <v>55</v>
      </c>
      <c r="C73" s="10">
        <f t="shared" si="6"/>
        <v>1.0799999999999998</v>
      </c>
      <c r="D73" s="10">
        <f t="shared" si="7"/>
        <v>1.0799999999999998</v>
      </c>
      <c r="E73" s="17">
        <f t="shared" si="15"/>
        <v>1.0799999999999998</v>
      </c>
      <c r="F73" s="10">
        <f t="shared" si="16"/>
        <v>0</v>
      </c>
      <c r="G73" s="10">
        <f t="shared" si="8"/>
        <v>2.1599999999999993</v>
      </c>
      <c r="H73" s="18">
        <f t="shared" si="17"/>
        <v>0.9333333333333329</v>
      </c>
      <c r="I73" s="10" t="str">
        <f t="shared" si="13"/>
        <v/>
      </c>
      <c r="J73" s="10" t="str">
        <f t="shared" si="10"/>
        <v/>
      </c>
      <c r="K73" s="10" t="str">
        <f t="shared" ref="K73:K78" si="20">+IF(F72&gt;0,IF(F73=0,"APAGADO BOMBAS",""),"")</f>
        <v/>
      </c>
      <c r="L73" s="19" t="str">
        <f t="shared" si="12"/>
        <v/>
      </c>
      <c r="M73" s="16">
        <f t="shared" si="14"/>
        <v>928.9559999999999</v>
      </c>
      <c r="N73" s="16">
        <f t="shared" si="18"/>
        <v>0</v>
      </c>
      <c r="O73" s="126">
        <f t="shared" si="5"/>
        <v>928.9559999999999</v>
      </c>
    </row>
    <row r="74" spans="2:15" x14ac:dyDescent="0.25">
      <c r="B74" s="125">
        <v>56</v>
      </c>
      <c r="C74" s="10">
        <f t="shared" si="6"/>
        <v>1.0799999999999998</v>
      </c>
      <c r="D74" s="10">
        <f t="shared" si="7"/>
        <v>1.0799999999999998</v>
      </c>
      <c r="E74" s="17">
        <f t="shared" si="15"/>
        <v>1.0799999999999998</v>
      </c>
      <c r="F74" s="10">
        <f t="shared" si="16"/>
        <v>0</v>
      </c>
      <c r="G74" s="10">
        <f t="shared" si="8"/>
        <v>2.1599999999999993</v>
      </c>
      <c r="H74" s="18">
        <f t="shared" si="17"/>
        <v>0.9333333333333329</v>
      </c>
      <c r="I74" s="10" t="str">
        <f t="shared" si="13"/>
        <v/>
      </c>
      <c r="J74" s="10" t="str">
        <f>+IF(F73=0,IF(F74&gt;0,"ENCENDIDO BOMBA 2",""),"")</f>
        <v/>
      </c>
      <c r="K74" s="10" t="str">
        <f t="shared" si="20"/>
        <v/>
      </c>
      <c r="L74" s="19" t="str">
        <f t="shared" si="12"/>
        <v/>
      </c>
      <c r="M74" s="16">
        <f t="shared" si="14"/>
        <v>928.9559999999999</v>
      </c>
      <c r="N74" s="16">
        <f t="shared" si="18"/>
        <v>0</v>
      </c>
      <c r="O74" s="126">
        <f t="shared" si="5"/>
        <v>928.9559999999999</v>
      </c>
    </row>
    <row r="75" spans="2:15" x14ac:dyDescent="0.25">
      <c r="B75" s="125">
        <v>57</v>
      </c>
      <c r="C75" s="10">
        <f t="shared" si="6"/>
        <v>1.0799999999999998</v>
      </c>
      <c r="D75" s="10">
        <f t="shared" si="7"/>
        <v>1.0799999999999998</v>
      </c>
      <c r="E75" s="17">
        <f t="shared" si="15"/>
        <v>1.0799999999999998</v>
      </c>
      <c r="F75" s="10">
        <f t="shared" si="16"/>
        <v>0</v>
      </c>
      <c r="G75" s="10">
        <f t="shared" si="8"/>
        <v>2.1599999999999993</v>
      </c>
      <c r="H75" s="18">
        <f t="shared" si="17"/>
        <v>0.9333333333333329</v>
      </c>
      <c r="I75" s="10" t="str">
        <f t="shared" si="13"/>
        <v/>
      </c>
      <c r="J75" s="10" t="str">
        <f t="shared" si="10"/>
        <v/>
      </c>
      <c r="K75" s="10" t="str">
        <f t="shared" si="20"/>
        <v/>
      </c>
      <c r="L75" s="19" t="str">
        <f t="shared" si="12"/>
        <v/>
      </c>
      <c r="M75" s="16">
        <f t="shared" si="14"/>
        <v>928.9559999999999</v>
      </c>
      <c r="N75" s="16">
        <f t="shared" si="18"/>
        <v>0</v>
      </c>
      <c r="O75" s="126">
        <f t="shared" si="5"/>
        <v>928.9559999999999</v>
      </c>
    </row>
    <row r="76" spans="2:15" x14ac:dyDescent="0.25">
      <c r="B76" s="125">
        <v>58</v>
      </c>
      <c r="C76" s="10">
        <f t="shared" si="6"/>
        <v>1.0799999999999998</v>
      </c>
      <c r="D76" s="10">
        <f t="shared" si="7"/>
        <v>1.0799999999999998</v>
      </c>
      <c r="E76" s="17">
        <f t="shared" si="15"/>
        <v>1.0799999999999998</v>
      </c>
      <c r="F76" s="10">
        <f t="shared" si="16"/>
        <v>0</v>
      </c>
      <c r="G76" s="10">
        <f t="shared" si="8"/>
        <v>2.1599999999999993</v>
      </c>
      <c r="H76" s="18">
        <f t="shared" si="17"/>
        <v>0.9333333333333329</v>
      </c>
      <c r="I76" s="10" t="str">
        <f t="shared" si="13"/>
        <v/>
      </c>
      <c r="J76" s="10" t="str">
        <f t="shared" si="10"/>
        <v/>
      </c>
      <c r="K76" s="10" t="str">
        <f t="shared" si="20"/>
        <v/>
      </c>
      <c r="L76" s="19" t="str">
        <f t="shared" si="12"/>
        <v/>
      </c>
      <c r="M76" s="16">
        <f t="shared" si="14"/>
        <v>928.9559999999999</v>
      </c>
      <c r="N76" s="16">
        <f t="shared" si="18"/>
        <v>0</v>
      </c>
      <c r="O76" s="126">
        <f t="shared" si="5"/>
        <v>928.9559999999999</v>
      </c>
    </row>
    <row r="77" spans="2:15" x14ac:dyDescent="0.25">
      <c r="B77" s="125">
        <v>59</v>
      </c>
      <c r="C77" s="10">
        <f t="shared" si="6"/>
        <v>1.0799999999999998</v>
      </c>
      <c r="D77" s="10">
        <f t="shared" si="7"/>
        <v>1.0799999999999998</v>
      </c>
      <c r="E77" s="17">
        <f t="shared" si="15"/>
        <v>1.0799999999999998</v>
      </c>
      <c r="F77" s="10">
        <f t="shared" si="16"/>
        <v>0</v>
      </c>
      <c r="G77" s="10">
        <f t="shared" si="8"/>
        <v>2.1599999999999993</v>
      </c>
      <c r="H77" s="18">
        <f t="shared" si="17"/>
        <v>0.9333333333333329</v>
      </c>
      <c r="I77" s="10" t="str">
        <f t="shared" si="13"/>
        <v/>
      </c>
      <c r="J77" s="10" t="str">
        <f t="shared" si="10"/>
        <v/>
      </c>
      <c r="K77" s="10" t="str">
        <f t="shared" si="20"/>
        <v/>
      </c>
      <c r="L77" s="19" t="str">
        <f t="shared" si="12"/>
        <v/>
      </c>
      <c r="M77" s="16">
        <f t="shared" si="14"/>
        <v>928.9559999999999</v>
      </c>
      <c r="N77" s="16">
        <f t="shared" si="18"/>
        <v>0</v>
      </c>
      <c r="O77" s="126">
        <f t="shared" si="5"/>
        <v>928.9559999999999</v>
      </c>
    </row>
    <row r="78" spans="2:15" ht="15.75" thickBot="1" x14ac:dyDescent="0.3">
      <c r="B78" s="127">
        <v>60</v>
      </c>
      <c r="C78" s="128">
        <f t="shared" si="6"/>
        <v>1.0799999999999998</v>
      </c>
      <c r="D78" s="128">
        <f t="shared" si="7"/>
        <v>1.0799999999999998</v>
      </c>
      <c r="E78" s="129">
        <f t="shared" si="15"/>
        <v>1.0799999999999998</v>
      </c>
      <c r="F78" s="128">
        <f t="shared" si="16"/>
        <v>0</v>
      </c>
      <c r="G78" s="128">
        <f t="shared" si="8"/>
        <v>2.1599999999999993</v>
      </c>
      <c r="H78" s="130">
        <f t="shared" si="17"/>
        <v>0.9333333333333329</v>
      </c>
      <c r="I78" s="128" t="str">
        <f t="shared" si="13"/>
        <v/>
      </c>
      <c r="J78" s="128" t="str">
        <f t="shared" si="10"/>
        <v/>
      </c>
      <c r="K78" s="128" t="str">
        <f t="shared" si="20"/>
        <v/>
      </c>
      <c r="L78" s="131" t="str">
        <f t="shared" si="12"/>
        <v/>
      </c>
      <c r="M78" s="132">
        <f t="shared" si="14"/>
        <v>0</v>
      </c>
      <c r="N78" s="132">
        <f t="shared" si="18"/>
        <v>0</v>
      </c>
      <c r="O78" s="133">
        <f>SUM(M78:N78)</f>
        <v>0</v>
      </c>
    </row>
    <row r="79" spans="2:15" ht="30" customHeight="1" thickBot="1" x14ac:dyDescent="0.3">
      <c r="M79" s="178" t="s">
        <v>19</v>
      </c>
      <c r="N79" s="179"/>
      <c r="O79" s="139">
        <f>SUM(O18:O78)</f>
        <v>53879.447999999931</v>
      </c>
    </row>
    <row r="80" spans="2:15" x14ac:dyDescent="0.25">
      <c r="L80" s="23"/>
    </row>
    <row r="81" spans="12:12" x14ac:dyDescent="0.25">
      <c r="L81" s="23"/>
    </row>
  </sheetData>
  <mergeCells count="7">
    <mergeCell ref="R33:T33"/>
    <mergeCell ref="M79:N79"/>
    <mergeCell ref="B2:O2"/>
    <mergeCell ref="B4:D4"/>
    <mergeCell ref="F4:H4"/>
    <mergeCell ref="M4:O4"/>
    <mergeCell ref="R25:T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landscape" horizontalDpi="300" verticalDpi="300" r:id="rId1"/>
  <colBreaks count="1" manualBreakCount="1">
    <brk id="50" max="30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>
    <pageSetUpPr fitToPage="1"/>
  </sheetPr>
  <dimension ref="A2:U81"/>
  <sheetViews>
    <sheetView view="pageBreakPreview" zoomScale="55" zoomScaleNormal="70" zoomScaleSheetLayoutView="55" workbookViewId="0">
      <selection activeCell="B3" sqref="B3"/>
    </sheetView>
  </sheetViews>
  <sheetFormatPr baseColWidth="10" defaultRowHeight="15" x14ac:dyDescent="0.25"/>
  <cols>
    <col min="1" max="1" width="9.85546875" customWidth="1"/>
    <col min="2" max="2" width="19.5703125" customWidth="1"/>
    <col min="3" max="3" width="17.5703125" customWidth="1"/>
    <col min="4" max="4" width="19.85546875" customWidth="1"/>
    <col min="5" max="6" width="17.5703125" customWidth="1"/>
    <col min="7" max="7" width="22.28515625" customWidth="1"/>
    <col min="8" max="8" width="22.85546875" customWidth="1"/>
    <col min="9" max="9" width="3.85546875" hidden="1" customWidth="1"/>
    <col min="10" max="11" width="4.140625" hidden="1" customWidth="1"/>
    <col min="12" max="12" width="25.28515625" customWidth="1"/>
    <col min="13" max="13" width="20.85546875" customWidth="1"/>
    <col min="14" max="14" width="20.7109375" customWidth="1"/>
    <col min="15" max="15" width="21.85546875" customWidth="1"/>
    <col min="16" max="16" width="10" customWidth="1"/>
    <col min="17" max="17" width="16.28515625" customWidth="1"/>
    <col min="18" max="18" width="31.42578125" customWidth="1"/>
    <col min="19" max="19" width="16.140625" customWidth="1"/>
    <col min="20" max="20" width="16.85546875" customWidth="1"/>
    <col min="21" max="23" width="10" customWidth="1"/>
    <col min="24" max="24" width="14.140625" customWidth="1"/>
    <col min="25" max="25" width="14.85546875" customWidth="1"/>
    <col min="26" max="26" width="11" customWidth="1"/>
    <col min="27" max="27" width="14.5703125" customWidth="1"/>
    <col min="28" max="28" width="8.5703125" customWidth="1"/>
    <col min="29" max="31" width="10.140625" customWidth="1"/>
    <col min="32" max="34" width="11" bestFit="1" customWidth="1"/>
    <col min="35" max="35" width="5.85546875" bestFit="1" customWidth="1"/>
    <col min="36" max="36" width="4" customWidth="1"/>
    <col min="37" max="37" width="4.140625" customWidth="1"/>
    <col min="38" max="38" width="9.5703125" bestFit="1" customWidth="1"/>
    <col min="39" max="39" width="14.42578125" customWidth="1"/>
    <col min="40" max="40" width="20.140625" customWidth="1"/>
    <col min="41" max="41" width="18.85546875" customWidth="1"/>
    <col min="42" max="42" width="17" customWidth="1"/>
    <col min="43" max="43" width="20" customWidth="1"/>
    <col min="44" max="44" width="20.28515625" customWidth="1"/>
    <col min="45" max="45" width="22.140625" customWidth="1"/>
    <col min="46" max="46" width="19" customWidth="1"/>
    <col min="47" max="48" width="10" customWidth="1"/>
    <col min="49" max="49" width="7.42578125" customWidth="1"/>
    <col min="50" max="50" width="6.7109375" bestFit="1" customWidth="1"/>
  </cols>
  <sheetData>
    <row r="2" spans="1:20" x14ac:dyDescent="0.25">
      <c r="B2" s="201" t="s">
        <v>93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20" ht="15.75" thickBot="1" x14ac:dyDescent="0.3"/>
    <row r="4" spans="1:20" ht="16.5" thickBot="1" x14ac:dyDescent="0.3">
      <c r="A4" s="1"/>
      <c r="B4" s="181" t="s">
        <v>33</v>
      </c>
      <c r="C4" s="182"/>
      <c r="D4" s="183"/>
      <c r="F4" s="181" t="s">
        <v>34</v>
      </c>
      <c r="G4" s="182"/>
      <c r="H4" s="183"/>
      <c r="M4" s="181" t="s">
        <v>35</v>
      </c>
      <c r="N4" s="182"/>
      <c r="O4" s="183"/>
      <c r="R4" s="4" t="s">
        <v>36</v>
      </c>
      <c r="S4" s="4" t="s">
        <v>37</v>
      </c>
    </row>
    <row r="5" spans="1:20" ht="15.75" x14ac:dyDescent="0.25">
      <c r="A5" s="1"/>
      <c r="B5" s="25"/>
      <c r="C5" s="7"/>
      <c r="D5" s="26"/>
      <c r="F5" s="25" t="s">
        <v>16</v>
      </c>
      <c r="G5" s="33">
        <v>30</v>
      </c>
      <c r="H5" s="26" t="s">
        <v>14</v>
      </c>
      <c r="M5" s="50" t="s">
        <v>78</v>
      </c>
      <c r="N5" s="31">
        <f>+G11*$S$21</f>
        <v>2.6379933184772404</v>
      </c>
      <c r="O5" s="30" t="s">
        <v>31</v>
      </c>
      <c r="R5" s="3" t="s">
        <v>26</v>
      </c>
      <c r="S5" s="20">
        <f>152000/0.257</f>
        <v>591439.68871595326</v>
      </c>
    </row>
    <row r="6" spans="1:20" ht="15.75" x14ac:dyDescent="0.25">
      <c r="A6" s="1"/>
      <c r="B6" s="25" t="s">
        <v>0</v>
      </c>
      <c r="C6" s="7">
        <v>18</v>
      </c>
      <c r="D6" s="26" t="s">
        <v>1</v>
      </c>
      <c r="F6" s="25" t="s">
        <v>10</v>
      </c>
      <c r="G6" s="9">
        <f>+C6*$G$5*60/1000</f>
        <v>32.4</v>
      </c>
      <c r="H6" s="26" t="s">
        <v>31</v>
      </c>
      <c r="M6" s="25" t="s">
        <v>38</v>
      </c>
      <c r="N6" s="32">
        <f>+S8</f>
        <v>631723.2295719845</v>
      </c>
      <c r="O6" s="26" t="s">
        <v>39</v>
      </c>
      <c r="R6" s="3" t="s">
        <v>27</v>
      </c>
      <c r="S6" s="20">
        <v>723730</v>
      </c>
    </row>
    <row r="7" spans="1:20" ht="15.75" x14ac:dyDescent="0.25">
      <c r="A7" s="1"/>
      <c r="B7" s="25" t="s">
        <v>0</v>
      </c>
      <c r="C7" s="7">
        <f>+C6/1000</f>
        <v>1.7999999999999999E-2</v>
      </c>
      <c r="D7" s="26" t="s">
        <v>2</v>
      </c>
      <c r="F7" s="25" t="s">
        <v>5</v>
      </c>
      <c r="G7" s="22">
        <f>+G6/G11</f>
        <v>23.142857142857142</v>
      </c>
      <c r="H7" s="26" t="s">
        <v>32</v>
      </c>
      <c r="M7" s="25" t="s">
        <v>45</v>
      </c>
      <c r="N7" s="32">
        <f>+N5*N6</f>
        <v>1666481.6587377589</v>
      </c>
      <c r="O7" s="26" t="s">
        <v>46</v>
      </c>
      <c r="Q7" s="5"/>
      <c r="R7" s="3" t="s">
        <v>28</v>
      </c>
      <c r="S7" s="21">
        <v>580000</v>
      </c>
    </row>
    <row r="8" spans="1:20" ht="15.75" x14ac:dyDescent="0.25">
      <c r="A8" s="1"/>
      <c r="B8" s="25" t="s">
        <v>13</v>
      </c>
      <c r="C8" s="24">
        <v>78</v>
      </c>
      <c r="D8" s="26"/>
      <c r="F8" s="25" t="s">
        <v>23</v>
      </c>
      <c r="G8" s="34">
        <v>0.2</v>
      </c>
      <c r="H8" s="26" t="s">
        <v>6</v>
      </c>
      <c r="M8" s="25" t="s">
        <v>40</v>
      </c>
      <c r="N8" s="34">
        <f>365</f>
        <v>365</v>
      </c>
      <c r="O8" s="26" t="s">
        <v>44</v>
      </c>
      <c r="Q8" s="5"/>
      <c r="R8" s="3" t="s">
        <v>29</v>
      </c>
      <c r="S8" s="20">
        <f>+AVERAGE(S5:S7)</f>
        <v>631723.2295719845</v>
      </c>
    </row>
    <row r="9" spans="1:20" ht="15.75" thickBot="1" x14ac:dyDescent="0.3">
      <c r="B9" s="25" t="s">
        <v>12</v>
      </c>
      <c r="C9" s="7">
        <f>$C$8*C6</f>
        <v>1404</v>
      </c>
      <c r="D9" s="26" t="s">
        <v>1</v>
      </c>
      <c r="F9" s="25"/>
      <c r="G9" s="7">
        <f>+G8+0.4</f>
        <v>0.60000000000000009</v>
      </c>
      <c r="H9" s="26" t="s">
        <v>7</v>
      </c>
      <c r="M9" s="25" t="s">
        <v>40</v>
      </c>
      <c r="N9" s="85">
        <f>+N8*16</f>
        <v>5840</v>
      </c>
      <c r="O9" s="26" t="s">
        <v>41</v>
      </c>
      <c r="Q9" s="72"/>
      <c r="R9" s="41"/>
      <c r="S9" s="41"/>
      <c r="T9" s="41"/>
    </row>
    <row r="10" spans="1:20" ht="15.75" x14ac:dyDescent="0.25">
      <c r="A10" s="1"/>
      <c r="B10" s="25" t="s">
        <v>12</v>
      </c>
      <c r="C10" s="7">
        <f>C8*C7</f>
        <v>1.4039999999999999</v>
      </c>
      <c r="D10" s="26" t="s">
        <v>1</v>
      </c>
      <c r="F10" s="25"/>
      <c r="G10" s="7">
        <f>+G9+0.4</f>
        <v>1</v>
      </c>
      <c r="H10" s="26" t="s">
        <v>8</v>
      </c>
      <c r="M10" s="25" t="s">
        <v>42</v>
      </c>
      <c r="N10" s="32">
        <f>N5*N6/N9</f>
        <v>285.35644841399983</v>
      </c>
      <c r="O10" s="26" t="s">
        <v>43</v>
      </c>
      <c r="Q10" s="41"/>
      <c r="R10" s="75" t="s">
        <v>15</v>
      </c>
      <c r="S10" s="87">
        <f>+(208.12+123.65)/2</f>
        <v>165.88499999999999</v>
      </c>
      <c r="T10" s="41"/>
    </row>
    <row r="11" spans="1:20" ht="16.5" thickBot="1" x14ac:dyDescent="0.3">
      <c r="A11" s="1"/>
      <c r="B11" s="25" t="s">
        <v>12</v>
      </c>
      <c r="C11" s="7">
        <f>+C10*60</f>
        <v>84.24</v>
      </c>
      <c r="D11" s="26" t="s">
        <v>2</v>
      </c>
      <c r="F11" s="25"/>
      <c r="G11" s="7">
        <f>+G10+0.4</f>
        <v>1.4</v>
      </c>
      <c r="H11" s="26" t="s">
        <v>9</v>
      </c>
      <c r="M11" s="25"/>
      <c r="N11" s="7"/>
      <c r="O11" s="26"/>
      <c r="Q11" s="41"/>
      <c r="R11" s="77" t="s">
        <v>30</v>
      </c>
      <c r="S11" s="86">
        <v>5.6</v>
      </c>
      <c r="T11" s="41"/>
    </row>
    <row r="12" spans="1:20" ht="16.5" thickBot="1" x14ac:dyDescent="0.3">
      <c r="A12" s="1"/>
      <c r="B12" s="27"/>
      <c r="C12" s="28"/>
      <c r="D12" s="29"/>
      <c r="F12" s="27"/>
      <c r="G12" s="28"/>
      <c r="H12" s="29"/>
      <c r="M12" s="27" t="s">
        <v>47</v>
      </c>
      <c r="N12" s="35">
        <f>N10+O79</f>
        <v>1214.3124484139998</v>
      </c>
      <c r="O12" s="29" t="s">
        <v>46</v>
      </c>
      <c r="Q12" s="41"/>
      <c r="R12" s="41"/>
      <c r="S12" s="41"/>
      <c r="T12" s="41"/>
    </row>
    <row r="13" spans="1:20" ht="15.75" x14ac:dyDescent="0.25">
      <c r="A13" s="1"/>
    </row>
    <row r="14" spans="1:20" ht="3" customHeight="1" thickBot="1" x14ac:dyDescent="0.3">
      <c r="A14" s="1"/>
    </row>
    <row r="15" spans="1:20" ht="16.5" thickBot="1" x14ac:dyDescent="0.3">
      <c r="A15" s="1"/>
      <c r="B15" s="38">
        <v>1</v>
      </c>
      <c r="C15" s="39">
        <v>2</v>
      </c>
      <c r="D15" s="39">
        <v>3</v>
      </c>
      <c r="E15" s="39">
        <v>4</v>
      </c>
      <c r="F15" s="39">
        <v>5</v>
      </c>
      <c r="G15" s="39">
        <v>6</v>
      </c>
      <c r="H15" s="39">
        <v>7</v>
      </c>
      <c r="I15" s="39"/>
      <c r="J15" s="39"/>
      <c r="K15" s="39"/>
      <c r="L15" s="40">
        <v>8</v>
      </c>
      <c r="M15" s="40">
        <v>9</v>
      </c>
      <c r="N15" s="40">
        <v>10</v>
      </c>
      <c r="O15" s="40">
        <v>11</v>
      </c>
    </row>
    <row r="16" spans="1:20" ht="8.25" customHeight="1" thickBot="1" x14ac:dyDescent="0.3">
      <c r="A16" s="1"/>
      <c r="C16" s="1"/>
      <c r="Q16" s="2"/>
    </row>
    <row r="17" spans="1:21" ht="47.25" customHeight="1" thickBot="1" x14ac:dyDescent="0.3">
      <c r="A17" s="1"/>
      <c r="B17" s="134" t="s">
        <v>24</v>
      </c>
      <c r="C17" s="135" t="s">
        <v>4</v>
      </c>
      <c r="D17" s="136" t="s">
        <v>11</v>
      </c>
      <c r="E17" s="135" t="s">
        <v>20</v>
      </c>
      <c r="F17" s="135" t="s">
        <v>21</v>
      </c>
      <c r="G17" s="135" t="s">
        <v>22</v>
      </c>
      <c r="H17" s="135" t="s">
        <v>23</v>
      </c>
      <c r="I17" s="137" t="s">
        <v>3</v>
      </c>
      <c r="J17" s="137" t="s">
        <v>3</v>
      </c>
      <c r="K17" s="137" t="s">
        <v>3</v>
      </c>
      <c r="L17" s="137" t="s">
        <v>3</v>
      </c>
      <c r="M17" s="136" t="s">
        <v>17</v>
      </c>
      <c r="N17" s="136" t="s">
        <v>18</v>
      </c>
      <c r="O17" s="138" t="s">
        <v>25</v>
      </c>
      <c r="Q17" s="8"/>
      <c r="R17" s="8"/>
      <c r="S17" s="8"/>
      <c r="T17" s="8"/>
      <c r="U17" s="8"/>
    </row>
    <row r="18" spans="1:21" ht="15.75" x14ac:dyDescent="0.25">
      <c r="A18" s="1"/>
      <c r="B18" s="119">
        <v>0</v>
      </c>
      <c r="C18" s="120"/>
      <c r="D18" s="120"/>
      <c r="E18" s="121">
        <v>0</v>
      </c>
      <c r="F18" s="120">
        <v>0</v>
      </c>
      <c r="G18" s="120"/>
      <c r="H18" s="120"/>
      <c r="I18" s="120"/>
      <c r="J18" s="120"/>
      <c r="K18" s="122"/>
      <c r="L18" s="122"/>
      <c r="M18" s="123">
        <f t="shared" ref="M18:N49" si="0">IF(E19&gt;0,$S$10*$S$11,0)</f>
        <v>0</v>
      </c>
      <c r="N18" s="123">
        <f>+$S$10*F19</f>
        <v>0</v>
      </c>
      <c r="O18" s="124">
        <f>SUM(M18:N18)</f>
        <v>0</v>
      </c>
      <c r="Q18" s="7"/>
      <c r="R18" s="9" t="s">
        <v>79</v>
      </c>
      <c r="S18" s="22">
        <f>SQRT(G7)</f>
        <v>4.8107023544236389</v>
      </c>
      <c r="T18" s="7"/>
      <c r="U18" s="7"/>
    </row>
    <row r="19" spans="1:21" ht="15.75" x14ac:dyDescent="0.25">
      <c r="A19" s="1"/>
      <c r="B19" s="125">
        <v>1</v>
      </c>
      <c r="C19" s="10">
        <f>+$C$7*60</f>
        <v>1.0799999999999998</v>
      </c>
      <c r="D19" s="10">
        <f>+C19*1</f>
        <v>1.0799999999999998</v>
      </c>
      <c r="E19" s="17">
        <f t="shared" ref="E19:E78" si="1">IF(E18=0,IF(H18&lt;$G$9,0,$C$11),IF(H18&lt;$G$8,0,E18))</f>
        <v>0</v>
      </c>
      <c r="F19" s="10">
        <f t="shared" ref="F19:F78" si="2">IF(F18=0,IF(H18&lt;$G$9,0,IF(H18&lt;$G$10,0,$C$11)),IF(H18&lt;$G$8,0,F18))</f>
        <v>0</v>
      </c>
      <c r="G19" s="10">
        <f>+D19-E19-F19</f>
        <v>1.0799999999999998</v>
      </c>
      <c r="H19" s="18">
        <f t="shared" ref="H19:H78" si="3">+G19/$G$7</f>
        <v>4.6666666666666662E-2</v>
      </c>
      <c r="I19" s="10" t="str">
        <f>+IF(E18=0,IF(E19&gt;0,"ENCENDIDO BOMBA 1",IF(F18=0,IF(F19&gt;0,"ENCENDIDO BOMBA 2",""))))</f>
        <v/>
      </c>
      <c r="J19" s="10" t="str">
        <f>+IF(F18=0,IF(F19&gt;0,"ENCENDIDO BOMBA 2",""),"")</f>
        <v/>
      </c>
      <c r="K19" s="10" t="str">
        <f>+IF(F18&gt;0,IF(F19=0,"APAGADO BOMBAS",""),"")</f>
        <v/>
      </c>
      <c r="L19" s="19" t="str">
        <f>+CONCATENATE(I19,J19,K19)</f>
        <v/>
      </c>
      <c r="M19" s="16">
        <f t="shared" si="0"/>
        <v>0</v>
      </c>
      <c r="N19" s="16">
        <f t="shared" si="0"/>
        <v>0</v>
      </c>
      <c r="O19" s="126">
        <f t="shared" ref="O19:O77" si="4">SUM(M19:N19)</f>
        <v>0</v>
      </c>
      <c r="Q19" s="7"/>
      <c r="R19" s="9" t="s">
        <v>80</v>
      </c>
      <c r="S19" s="22">
        <f>+S18-0.2</f>
        <v>4.6107023544236387</v>
      </c>
      <c r="T19" s="9"/>
      <c r="U19" s="7"/>
    </row>
    <row r="20" spans="1:21" ht="15.75" x14ac:dyDescent="0.25">
      <c r="A20" s="1"/>
      <c r="B20" s="125">
        <v>2</v>
      </c>
      <c r="C20" s="10">
        <f t="shared" ref="C20:C78" si="5">+$C$7*60</f>
        <v>1.0799999999999998</v>
      </c>
      <c r="D20" s="10">
        <f t="shared" ref="D20:D78" si="6">+C20*1</f>
        <v>1.0799999999999998</v>
      </c>
      <c r="E20" s="17">
        <f t="shared" si="1"/>
        <v>0</v>
      </c>
      <c r="F20" s="10">
        <f t="shared" si="2"/>
        <v>0</v>
      </c>
      <c r="G20" s="10">
        <f t="shared" ref="G20:G78" si="7">+G19+D20-E20-F20</f>
        <v>2.1599999999999997</v>
      </c>
      <c r="H20" s="18">
        <f t="shared" si="3"/>
        <v>9.3333333333333324E-2</v>
      </c>
      <c r="I20" s="10" t="str">
        <f t="shared" ref="I20:I21" si="8">+IF(E19=0,IF(E20&gt;0,"ENCENDIDO BOMBA 1",IF(F19=0,IF(F20&gt;0,"ENCENDIDO BOMBA 2",""))))</f>
        <v/>
      </c>
      <c r="J20" s="10" t="str">
        <f t="shared" ref="J20:J78" si="9">+IF(F19=0,IF(F20&gt;0,"ENCENDIDO BOMBA 2",""),"")</f>
        <v/>
      </c>
      <c r="K20" s="10" t="str">
        <f t="shared" ref="K20:K57" si="10">+IF(F19&gt;0,IF(F20=0,"APAGADO BOMBAS",""),"")</f>
        <v/>
      </c>
      <c r="L20" s="19" t="str">
        <f t="shared" ref="L20:L78" si="11">+CONCATENATE(I20,J20,K20)</f>
        <v/>
      </c>
      <c r="M20" s="16">
        <f t="shared" si="0"/>
        <v>0</v>
      </c>
      <c r="N20" s="16">
        <f t="shared" si="0"/>
        <v>0</v>
      </c>
      <c r="O20" s="126">
        <f t="shared" si="4"/>
        <v>0</v>
      </c>
      <c r="Q20" s="7"/>
      <c r="R20" s="7" t="s">
        <v>81</v>
      </c>
      <c r="S20" s="9">
        <f>+S19*S19</f>
        <v>21.258576201087685</v>
      </c>
      <c r="T20" s="9"/>
      <c r="U20" s="7"/>
    </row>
    <row r="21" spans="1:21" x14ac:dyDescent="0.25">
      <c r="B21" s="125">
        <v>3</v>
      </c>
      <c r="C21" s="10">
        <f t="shared" si="5"/>
        <v>1.0799999999999998</v>
      </c>
      <c r="D21" s="10">
        <f t="shared" si="6"/>
        <v>1.0799999999999998</v>
      </c>
      <c r="E21" s="17">
        <f t="shared" si="1"/>
        <v>0</v>
      </c>
      <c r="F21" s="10">
        <f t="shared" si="2"/>
        <v>0</v>
      </c>
      <c r="G21" s="10">
        <f t="shared" si="7"/>
        <v>3.2399999999999993</v>
      </c>
      <c r="H21" s="18">
        <f t="shared" si="3"/>
        <v>0.13999999999999999</v>
      </c>
      <c r="I21" s="10" t="str">
        <f t="shared" si="8"/>
        <v/>
      </c>
      <c r="J21" s="10" t="str">
        <f t="shared" si="9"/>
        <v/>
      </c>
      <c r="K21" s="10" t="str">
        <f t="shared" si="10"/>
        <v/>
      </c>
      <c r="L21" s="19" t="str">
        <f t="shared" si="11"/>
        <v/>
      </c>
      <c r="M21" s="16">
        <f t="shared" si="0"/>
        <v>0</v>
      </c>
      <c r="N21" s="16">
        <f t="shared" si="0"/>
        <v>0</v>
      </c>
      <c r="O21" s="126">
        <f t="shared" si="4"/>
        <v>0</v>
      </c>
      <c r="R21" s="6" t="s">
        <v>82</v>
      </c>
      <c r="S21" s="9">
        <f>+G7-S20</f>
        <v>1.8842809417694575</v>
      </c>
      <c r="T21" s="9"/>
      <c r="U21" s="7"/>
    </row>
    <row r="22" spans="1:21" x14ac:dyDescent="0.25">
      <c r="B22" s="125">
        <v>4</v>
      </c>
      <c r="C22" s="10">
        <f t="shared" si="5"/>
        <v>1.0799999999999998</v>
      </c>
      <c r="D22" s="10">
        <f t="shared" si="6"/>
        <v>1.0799999999999998</v>
      </c>
      <c r="E22" s="17">
        <f t="shared" si="1"/>
        <v>0</v>
      </c>
      <c r="F22" s="10">
        <f t="shared" si="2"/>
        <v>0</v>
      </c>
      <c r="G22" s="10">
        <f t="shared" si="7"/>
        <v>4.3199999999999994</v>
      </c>
      <c r="H22" s="18">
        <f t="shared" si="3"/>
        <v>0.18666666666666665</v>
      </c>
      <c r="I22" s="10" t="str">
        <f>+IF(E21=0,IF(E22&gt;0,"ENCENDIDO BOMBA 1",""),"")</f>
        <v/>
      </c>
      <c r="J22" s="10" t="str">
        <f t="shared" si="9"/>
        <v/>
      </c>
      <c r="K22" s="10" t="str">
        <f t="shared" si="10"/>
        <v/>
      </c>
      <c r="L22" s="19" t="str">
        <f t="shared" si="11"/>
        <v/>
      </c>
      <c r="M22" s="16">
        <f t="shared" si="0"/>
        <v>0</v>
      </c>
      <c r="N22" s="16">
        <f t="shared" si="0"/>
        <v>0</v>
      </c>
      <c r="O22" s="126">
        <f t="shared" si="4"/>
        <v>0</v>
      </c>
      <c r="S22" s="7"/>
      <c r="T22" s="9"/>
      <c r="U22" s="7"/>
    </row>
    <row r="23" spans="1:21" x14ac:dyDescent="0.25">
      <c r="B23" s="125">
        <v>5</v>
      </c>
      <c r="C23" s="10">
        <f t="shared" si="5"/>
        <v>1.0799999999999998</v>
      </c>
      <c r="D23" s="10">
        <f t="shared" si="6"/>
        <v>1.0799999999999998</v>
      </c>
      <c r="E23" s="17">
        <f t="shared" si="1"/>
        <v>0</v>
      </c>
      <c r="F23" s="10">
        <f t="shared" si="2"/>
        <v>0</v>
      </c>
      <c r="G23" s="10">
        <f t="shared" si="7"/>
        <v>5.3999999999999995</v>
      </c>
      <c r="H23" s="18">
        <f t="shared" si="3"/>
        <v>0.23333333333333331</v>
      </c>
      <c r="I23" s="10" t="str">
        <f t="shared" ref="I23:I78" si="12">+IF(E22=0,IF(E23&gt;0,"ENCENDIDO BOMBA 1",""),"")</f>
        <v/>
      </c>
      <c r="J23" s="10" t="str">
        <f t="shared" si="9"/>
        <v/>
      </c>
      <c r="K23" s="10" t="str">
        <f t="shared" si="10"/>
        <v/>
      </c>
      <c r="L23" s="19" t="str">
        <f t="shared" si="11"/>
        <v/>
      </c>
      <c r="M23" s="16">
        <f t="shared" si="0"/>
        <v>0</v>
      </c>
      <c r="N23" s="16">
        <f t="shared" si="0"/>
        <v>0</v>
      </c>
      <c r="O23" s="126">
        <f t="shared" si="4"/>
        <v>0</v>
      </c>
    </row>
    <row r="24" spans="1:21" ht="15.75" thickBot="1" x14ac:dyDescent="0.3">
      <c r="B24" s="125">
        <v>6</v>
      </c>
      <c r="C24" s="10">
        <f t="shared" si="5"/>
        <v>1.0799999999999998</v>
      </c>
      <c r="D24" s="10">
        <f t="shared" si="6"/>
        <v>1.0799999999999998</v>
      </c>
      <c r="E24" s="17">
        <f t="shared" si="1"/>
        <v>0</v>
      </c>
      <c r="F24" s="10">
        <f t="shared" si="2"/>
        <v>0</v>
      </c>
      <c r="G24" s="10">
        <f t="shared" si="7"/>
        <v>6.4799999999999995</v>
      </c>
      <c r="H24" s="18">
        <f t="shared" si="3"/>
        <v>0.27999999999999997</v>
      </c>
      <c r="I24" s="10" t="str">
        <f t="shared" si="12"/>
        <v/>
      </c>
      <c r="J24" s="10" t="str">
        <f t="shared" si="9"/>
        <v/>
      </c>
      <c r="K24" s="10" t="str">
        <f t="shared" si="10"/>
        <v/>
      </c>
      <c r="L24" s="19" t="str">
        <f t="shared" si="11"/>
        <v/>
      </c>
      <c r="M24" s="16">
        <f t="shared" si="0"/>
        <v>0</v>
      </c>
      <c r="N24" s="16">
        <f t="shared" si="0"/>
        <v>0</v>
      </c>
      <c r="O24" s="126">
        <f t="shared" si="4"/>
        <v>0</v>
      </c>
      <c r="Q24" s="41"/>
      <c r="R24" s="41"/>
      <c r="S24" s="41"/>
      <c r="T24" s="41"/>
      <c r="U24" s="41"/>
    </row>
    <row r="25" spans="1:21" ht="15.75" thickBot="1" x14ac:dyDescent="0.3">
      <c r="B25" s="125">
        <v>7</v>
      </c>
      <c r="C25" s="10">
        <f t="shared" si="5"/>
        <v>1.0799999999999998</v>
      </c>
      <c r="D25" s="10">
        <f t="shared" si="6"/>
        <v>1.0799999999999998</v>
      </c>
      <c r="E25" s="17">
        <f t="shared" si="1"/>
        <v>0</v>
      </c>
      <c r="F25" s="10">
        <f t="shared" si="2"/>
        <v>0</v>
      </c>
      <c r="G25" s="10">
        <f t="shared" si="7"/>
        <v>7.56</v>
      </c>
      <c r="H25" s="18">
        <f t="shared" si="3"/>
        <v>0.32666666666666666</v>
      </c>
      <c r="I25" s="10" t="str">
        <f t="shared" si="12"/>
        <v/>
      </c>
      <c r="J25" s="10" t="str">
        <f t="shared" si="9"/>
        <v/>
      </c>
      <c r="K25" s="10" t="str">
        <f t="shared" si="10"/>
        <v/>
      </c>
      <c r="L25" s="19" t="str">
        <f t="shared" si="11"/>
        <v/>
      </c>
      <c r="M25" s="16">
        <f t="shared" si="0"/>
        <v>0</v>
      </c>
      <c r="N25" s="16">
        <f t="shared" si="0"/>
        <v>0</v>
      </c>
      <c r="O25" s="126">
        <f t="shared" si="4"/>
        <v>0</v>
      </c>
      <c r="Q25" s="41"/>
      <c r="R25" s="184" t="s">
        <v>58</v>
      </c>
      <c r="S25" s="185"/>
      <c r="T25" s="186"/>
      <c r="U25" s="41"/>
    </row>
    <row r="26" spans="1:21" x14ac:dyDescent="0.25">
      <c r="B26" s="125">
        <v>8</v>
      </c>
      <c r="C26" s="10">
        <f t="shared" si="5"/>
        <v>1.0799999999999998</v>
      </c>
      <c r="D26" s="10">
        <f t="shared" si="6"/>
        <v>1.0799999999999998</v>
      </c>
      <c r="E26" s="17">
        <f t="shared" si="1"/>
        <v>0</v>
      </c>
      <c r="F26" s="10">
        <f t="shared" si="2"/>
        <v>0</v>
      </c>
      <c r="G26" s="10">
        <f t="shared" si="7"/>
        <v>8.6399999999999988</v>
      </c>
      <c r="H26" s="18">
        <f t="shared" si="3"/>
        <v>0.37333333333333329</v>
      </c>
      <c r="I26" s="10" t="str">
        <f t="shared" si="12"/>
        <v/>
      </c>
      <c r="J26" s="10" t="str">
        <f>+IF(F25=0,IF(F26&gt;0,"ENCENDIDO BOMBA 2",""),"")</f>
        <v/>
      </c>
      <c r="K26" s="10" t="str">
        <f t="shared" si="10"/>
        <v/>
      </c>
      <c r="L26" s="19" t="str">
        <f t="shared" si="11"/>
        <v/>
      </c>
      <c r="M26" s="16">
        <f t="shared" si="0"/>
        <v>0</v>
      </c>
      <c r="N26" s="16">
        <f t="shared" si="0"/>
        <v>0</v>
      </c>
      <c r="O26" s="126">
        <f t="shared" si="4"/>
        <v>0</v>
      </c>
      <c r="Q26" s="41"/>
      <c r="R26" s="42" t="s">
        <v>0</v>
      </c>
      <c r="S26" s="44">
        <v>18</v>
      </c>
      <c r="T26" s="46" t="s">
        <v>1</v>
      </c>
      <c r="U26" s="41"/>
    </row>
    <row r="27" spans="1:21" ht="15.75" thickBot="1" x14ac:dyDescent="0.3">
      <c r="B27" s="125">
        <v>9</v>
      </c>
      <c r="C27" s="10">
        <f t="shared" si="5"/>
        <v>1.0799999999999998</v>
      </c>
      <c r="D27" s="10">
        <f t="shared" si="6"/>
        <v>1.0799999999999998</v>
      </c>
      <c r="E27" s="17">
        <f t="shared" si="1"/>
        <v>0</v>
      </c>
      <c r="F27" s="10">
        <f t="shared" si="2"/>
        <v>0</v>
      </c>
      <c r="G27" s="10">
        <f t="shared" si="7"/>
        <v>9.7199999999999989</v>
      </c>
      <c r="H27" s="18">
        <f t="shared" si="3"/>
        <v>0.42</v>
      </c>
      <c r="I27" s="10" t="str">
        <f t="shared" si="12"/>
        <v/>
      </c>
      <c r="J27" s="10" t="str">
        <f t="shared" si="9"/>
        <v/>
      </c>
      <c r="K27" s="10" t="str">
        <f t="shared" si="10"/>
        <v/>
      </c>
      <c r="L27" s="19" t="str">
        <f t="shared" si="11"/>
        <v/>
      </c>
      <c r="M27" s="16">
        <f t="shared" si="0"/>
        <v>0</v>
      </c>
      <c r="N27" s="16">
        <f t="shared" si="0"/>
        <v>0</v>
      </c>
      <c r="O27" s="126">
        <f t="shared" si="4"/>
        <v>0</v>
      </c>
      <c r="Q27" s="41"/>
      <c r="R27" s="43" t="s">
        <v>57</v>
      </c>
      <c r="S27" s="45">
        <f>1.4*1.5*1.5</f>
        <v>3.1499999999999995</v>
      </c>
      <c r="T27" s="47" t="s">
        <v>31</v>
      </c>
      <c r="U27" s="41"/>
    </row>
    <row r="28" spans="1:21" x14ac:dyDescent="0.25">
      <c r="B28" s="125">
        <v>10</v>
      </c>
      <c r="C28" s="10">
        <f t="shared" si="5"/>
        <v>1.0799999999999998</v>
      </c>
      <c r="D28" s="10">
        <f t="shared" si="6"/>
        <v>1.0799999999999998</v>
      </c>
      <c r="E28" s="17">
        <f t="shared" si="1"/>
        <v>0</v>
      </c>
      <c r="F28" s="10">
        <f t="shared" si="2"/>
        <v>0</v>
      </c>
      <c r="G28" s="10">
        <f t="shared" si="7"/>
        <v>10.799999999999999</v>
      </c>
      <c r="H28" s="18">
        <f t="shared" si="3"/>
        <v>0.46666666666666662</v>
      </c>
      <c r="I28" s="10" t="str">
        <f t="shared" si="12"/>
        <v/>
      </c>
      <c r="J28" s="10" t="str">
        <f t="shared" si="9"/>
        <v/>
      </c>
      <c r="K28" s="10" t="str">
        <f t="shared" si="10"/>
        <v/>
      </c>
      <c r="L28" s="19" t="str">
        <f t="shared" si="11"/>
        <v/>
      </c>
      <c r="M28" s="16">
        <f t="shared" si="0"/>
        <v>0</v>
      </c>
      <c r="N28" s="16">
        <f t="shared" si="0"/>
        <v>0</v>
      </c>
      <c r="O28" s="126">
        <f t="shared" si="4"/>
        <v>0</v>
      </c>
      <c r="Q28" s="41"/>
      <c r="R28" s="41"/>
      <c r="S28" s="41"/>
      <c r="T28" s="41"/>
      <c r="U28" s="41"/>
    </row>
    <row r="29" spans="1:21" x14ac:dyDescent="0.25">
      <c r="B29" s="125">
        <v>11</v>
      </c>
      <c r="C29" s="10">
        <f t="shared" si="5"/>
        <v>1.0799999999999998</v>
      </c>
      <c r="D29" s="10">
        <f t="shared" si="6"/>
        <v>1.0799999999999998</v>
      </c>
      <c r="E29" s="17">
        <f t="shared" si="1"/>
        <v>0</v>
      </c>
      <c r="F29" s="10">
        <f t="shared" si="2"/>
        <v>0</v>
      </c>
      <c r="G29" s="10">
        <f t="shared" si="7"/>
        <v>11.879999999999999</v>
      </c>
      <c r="H29" s="18">
        <f t="shared" si="3"/>
        <v>0.51333333333333331</v>
      </c>
      <c r="I29" s="10" t="str">
        <f t="shared" si="12"/>
        <v/>
      </c>
      <c r="J29" s="10" t="str">
        <f t="shared" si="9"/>
        <v/>
      </c>
      <c r="K29" s="10" t="str">
        <f t="shared" si="10"/>
        <v/>
      </c>
      <c r="L29" s="19" t="str">
        <f t="shared" si="11"/>
        <v/>
      </c>
      <c r="M29" s="16">
        <f t="shared" si="0"/>
        <v>0</v>
      </c>
      <c r="N29" s="16">
        <f t="shared" si="0"/>
        <v>0</v>
      </c>
      <c r="O29" s="126">
        <f t="shared" si="4"/>
        <v>0</v>
      </c>
      <c r="Q29" s="41"/>
      <c r="R29" s="41"/>
      <c r="S29" s="41"/>
      <c r="T29" s="41"/>
      <c r="U29" s="41"/>
    </row>
    <row r="30" spans="1:21" x14ac:dyDescent="0.25">
      <c r="B30" s="125">
        <v>12</v>
      </c>
      <c r="C30" s="10">
        <f t="shared" si="5"/>
        <v>1.0799999999999998</v>
      </c>
      <c r="D30" s="10">
        <f t="shared" si="6"/>
        <v>1.0799999999999998</v>
      </c>
      <c r="E30" s="17">
        <f t="shared" si="1"/>
        <v>0</v>
      </c>
      <c r="F30" s="10">
        <f t="shared" si="2"/>
        <v>0</v>
      </c>
      <c r="G30" s="10">
        <f t="shared" si="7"/>
        <v>12.959999999999999</v>
      </c>
      <c r="H30" s="18">
        <f t="shared" si="3"/>
        <v>0.55999999999999994</v>
      </c>
      <c r="I30" s="10" t="str">
        <f t="shared" si="12"/>
        <v/>
      </c>
      <c r="J30" s="10" t="str">
        <f t="shared" si="9"/>
        <v/>
      </c>
      <c r="K30" s="10" t="str">
        <f t="shared" si="10"/>
        <v/>
      </c>
      <c r="L30" s="19" t="str">
        <f t="shared" si="11"/>
        <v/>
      </c>
      <c r="M30" s="16">
        <f t="shared" si="0"/>
        <v>0</v>
      </c>
      <c r="N30" s="16">
        <f t="shared" si="0"/>
        <v>0</v>
      </c>
      <c r="O30" s="126">
        <f t="shared" si="4"/>
        <v>0</v>
      </c>
    </row>
    <row r="31" spans="1:21" x14ac:dyDescent="0.25">
      <c r="B31" s="125">
        <v>13</v>
      </c>
      <c r="C31" s="10">
        <f t="shared" si="5"/>
        <v>1.0799999999999998</v>
      </c>
      <c r="D31" s="10">
        <f t="shared" si="6"/>
        <v>1.0799999999999998</v>
      </c>
      <c r="E31" s="17">
        <f t="shared" si="1"/>
        <v>0</v>
      </c>
      <c r="F31" s="10">
        <f t="shared" si="2"/>
        <v>0</v>
      </c>
      <c r="G31" s="10">
        <f t="shared" si="7"/>
        <v>14.04</v>
      </c>
      <c r="H31" s="18">
        <f t="shared" si="3"/>
        <v>0.60666666666666669</v>
      </c>
      <c r="I31" s="10" t="str">
        <f t="shared" si="12"/>
        <v/>
      </c>
      <c r="J31" s="10" t="str">
        <f t="shared" si="9"/>
        <v/>
      </c>
      <c r="K31" s="10" t="str">
        <f t="shared" si="10"/>
        <v/>
      </c>
      <c r="L31" s="19" t="str">
        <f t="shared" si="11"/>
        <v/>
      </c>
      <c r="M31" s="16">
        <f t="shared" si="0"/>
        <v>928.9559999999999</v>
      </c>
      <c r="N31" s="16">
        <f t="shared" si="0"/>
        <v>0</v>
      </c>
      <c r="O31" s="126">
        <f t="shared" si="4"/>
        <v>928.9559999999999</v>
      </c>
    </row>
    <row r="32" spans="1:21" ht="15.75" thickBot="1" x14ac:dyDescent="0.3">
      <c r="B32" s="125">
        <v>14</v>
      </c>
      <c r="C32" s="10">
        <f t="shared" si="5"/>
        <v>1.0799999999999998</v>
      </c>
      <c r="D32" s="10">
        <f t="shared" si="6"/>
        <v>1.0799999999999998</v>
      </c>
      <c r="E32" s="17">
        <f t="shared" si="1"/>
        <v>84.24</v>
      </c>
      <c r="F32" s="10">
        <f t="shared" si="2"/>
        <v>0</v>
      </c>
      <c r="G32" s="10">
        <f t="shared" si="7"/>
        <v>-69.11999999999999</v>
      </c>
      <c r="H32" s="18">
        <f t="shared" si="3"/>
        <v>-2.9866666666666664</v>
      </c>
      <c r="I32" s="10" t="str">
        <f t="shared" si="12"/>
        <v>ENCENDIDO BOMBA 1</v>
      </c>
      <c r="J32" s="10" t="str">
        <f>+IF(F31=0,IF(F32&gt;0,"ENCENDIDO BOMBA 2",""),"")</f>
        <v/>
      </c>
      <c r="K32" s="10" t="str">
        <f t="shared" si="10"/>
        <v/>
      </c>
      <c r="L32" s="19" t="str">
        <f t="shared" si="11"/>
        <v>ENCENDIDO BOMBA 1</v>
      </c>
      <c r="M32" s="16">
        <f t="shared" si="0"/>
        <v>0</v>
      </c>
      <c r="N32" s="16">
        <f t="shared" si="0"/>
        <v>0</v>
      </c>
      <c r="O32" s="126">
        <f t="shared" si="4"/>
        <v>0</v>
      </c>
      <c r="Q32" s="41"/>
      <c r="R32" s="41"/>
      <c r="S32" s="41"/>
      <c r="T32" s="41"/>
      <c r="U32" s="41"/>
    </row>
    <row r="33" spans="2:21" ht="15.75" thickBot="1" x14ac:dyDescent="0.3">
      <c r="B33" s="125">
        <v>15</v>
      </c>
      <c r="C33" s="10">
        <f t="shared" si="5"/>
        <v>1.0799999999999998</v>
      </c>
      <c r="D33" s="10">
        <f t="shared" si="6"/>
        <v>1.0799999999999998</v>
      </c>
      <c r="E33" s="17">
        <f t="shared" si="1"/>
        <v>0</v>
      </c>
      <c r="F33" s="10">
        <f t="shared" si="2"/>
        <v>0</v>
      </c>
      <c r="G33" s="10">
        <f t="shared" si="7"/>
        <v>-68.039999999999992</v>
      </c>
      <c r="H33" s="18">
        <f t="shared" si="3"/>
        <v>-2.9399999999999995</v>
      </c>
      <c r="I33" s="10" t="str">
        <f t="shared" si="12"/>
        <v/>
      </c>
      <c r="J33" s="10" t="str">
        <f t="shared" si="9"/>
        <v/>
      </c>
      <c r="K33" s="10" t="str">
        <f t="shared" si="10"/>
        <v/>
      </c>
      <c r="L33" s="19" t="str">
        <f t="shared" si="11"/>
        <v/>
      </c>
      <c r="M33" s="16">
        <f t="shared" si="0"/>
        <v>0</v>
      </c>
      <c r="N33" s="16">
        <f t="shared" si="0"/>
        <v>0</v>
      </c>
      <c r="O33" s="126">
        <f t="shared" si="4"/>
        <v>0</v>
      </c>
      <c r="Q33" s="41"/>
      <c r="R33" s="175" t="s">
        <v>59</v>
      </c>
      <c r="S33" s="176"/>
      <c r="T33" s="177"/>
      <c r="U33" s="41"/>
    </row>
    <row r="34" spans="2:21" x14ac:dyDescent="0.25">
      <c r="B34" s="125">
        <v>16</v>
      </c>
      <c r="C34" s="10">
        <f t="shared" si="5"/>
        <v>1.0799999999999998</v>
      </c>
      <c r="D34" s="10">
        <f t="shared" si="6"/>
        <v>1.0799999999999998</v>
      </c>
      <c r="E34" s="17">
        <f t="shared" si="1"/>
        <v>0</v>
      </c>
      <c r="F34" s="10">
        <f t="shared" si="2"/>
        <v>0</v>
      </c>
      <c r="G34" s="10">
        <f t="shared" si="7"/>
        <v>-66.959999999999994</v>
      </c>
      <c r="H34" s="18">
        <f t="shared" si="3"/>
        <v>-2.8933333333333331</v>
      </c>
      <c r="I34" s="10" t="str">
        <f t="shared" si="12"/>
        <v/>
      </c>
      <c r="J34" s="10" t="str">
        <f t="shared" si="9"/>
        <v/>
      </c>
      <c r="K34" s="10" t="str">
        <f>+IF(F33&gt;0,IF(F34=0,"APAGADO BOMBAS",""),"")</f>
        <v/>
      </c>
      <c r="L34" s="19" t="str">
        <f t="shared" si="11"/>
        <v/>
      </c>
      <c r="M34" s="16">
        <f t="shared" si="0"/>
        <v>0</v>
      </c>
      <c r="N34" s="16">
        <f t="shared" si="0"/>
        <v>0</v>
      </c>
      <c r="O34" s="126">
        <f t="shared" si="4"/>
        <v>0</v>
      </c>
      <c r="Q34" s="41"/>
      <c r="R34" s="50" t="s">
        <v>0</v>
      </c>
      <c r="S34" s="48">
        <v>92</v>
      </c>
      <c r="T34" s="51" t="s">
        <v>1</v>
      </c>
      <c r="U34" s="41"/>
    </row>
    <row r="35" spans="2:21" x14ac:dyDescent="0.25">
      <c r="B35" s="125">
        <v>17</v>
      </c>
      <c r="C35" s="10">
        <f t="shared" si="5"/>
        <v>1.0799999999999998</v>
      </c>
      <c r="D35" s="10">
        <f t="shared" si="6"/>
        <v>1.0799999999999998</v>
      </c>
      <c r="E35" s="17">
        <f t="shared" si="1"/>
        <v>0</v>
      </c>
      <c r="F35" s="10">
        <f t="shared" si="2"/>
        <v>0</v>
      </c>
      <c r="G35" s="10">
        <f t="shared" si="7"/>
        <v>-65.88</v>
      </c>
      <c r="H35" s="18">
        <f t="shared" si="3"/>
        <v>-2.8466666666666667</v>
      </c>
      <c r="I35" s="10" t="str">
        <f>+IF(E34=0,IF(E35&gt;0,"ENCENDIDO BOMBA 1",""),"")</f>
        <v/>
      </c>
      <c r="J35" s="10" t="str">
        <f t="shared" si="9"/>
        <v/>
      </c>
      <c r="K35" s="10" t="str">
        <f t="shared" si="10"/>
        <v/>
      </c>
      <c r="L35" s="19" t="str">
        <f t="shared" si="11"/>
        <v/>
      </c>
      <c r="M35" s="16">
        <f t="shared" si="0"/>
        <v>0</v>
      </c>
      <c r="N35" s="16">
        <f t="shared" si="0"/>
        <v>0</v>
      </c>
      <c r="O35" s="126">
        <f t="shared" si="4"/>
        <v>0</v>
      </c>
      <c r="Q35" s="41"/>
      <c r="R35" s="50" t="s">
        <v>60</v>
      </c>
      <c r="S35" s="49">
        <v>6</v>
      </c>
      <c r="T35" s="51" t="s">
        <v>61</v>
      </c>
      <c r="U35" s="41"/>
    </row>
    <row r="36" spans="2:21" ht="15.75" thickBot="1" x14ac:dyDescent="0.3">
      <c r="B36" s="125">
        <v>18</v>
      </c>
      <c r="C36" s="10">
        <f t="shared" si="5"/>
        <v>1.0799999999999998</v>
      </c>
      <c r="D36" s="10">
        <f t="shared" si="6"/>
        <v>1.0799999999999998</v>
      </c>
      <c r="E36" s="17">
        <f t="shared" si="1"/>
        <v>0</v>
      </c>
      <c r="F36" s="10">
        <f t="shared" si="2"/>
        <v>0</v>
      </c>
      <c r="G36" s="10">
        <f t="shared" si="7"/>
        <v>-64.8</v>
      </c>
      <c r="H36" s="18">
        <f t="shared" si="3"/>
        <v>-2.8</v>
      </c>
      <c r="I36" s="10" t="str">
        <f t="shared" si="12"/>
        <v/>
      </c>
      <c r="J36" s="10" t="str">
        <f t="shared" si="9"/>
        <v/>
      </c>
      <c r="K36" s="10" t="str">
        <f t="shared" si="10"/>
        <v/>
      </c>
      <c r="L36" s="19" t="str">
        <f t="shared" si="11"/>
        <v/>
      </c>
      <c r="M36" s="16">
        <f t="shared" si="0"/>
        <v>0</v>
      </c>
      <c r="N36" s="16">
        <f t="shared" si="0"/>
        <v>0</v>
      </c>
      <c r="O36" s="126">
        <f t="shared" si="4"/>
        <v>0</v>
      </c>
      <c r="Q36" s="41"/>
      <c r="R36" s="43" t="s">
        <v>63</v>
      </c>
      <c r="S36" s="52" t="s">
        <v>62</v>
      </c>
      <c r="T36" s="47"/>
      <c r="U36" s="41"/>
    </row>
    <row r="37" spans="2:21" x14ac:dyDescent="0.25">
      <c r="B37" s="125">
        <v>19</v>
      </c>
      <c r="C37" s="10">
        <f t="shared" si="5"/>
        <v>1.0799999999999998</v>
      </c>
      <c r="D37" s="10">
        <f t="shared" si="6"/>
        <v>1.0799999999999998</v>
      </c>
      <c r="E37" s="17">
        <f t="shared" si="1"/>
        <v>0</v>
      </c>
      <c r="F37" s="10">
        <f t="shared" si="2"/>
        <v>0</v>
      </c>
      <c r="G37" s="10">
        <f t="shared" si="7"/>
        <v>-63.72</v>
      </c>
      <c r="H37" s="18">
        <f t="shared" si="3"/>
        <v>-2.7533333333333334</v>
      </c>
      <c r="I37" s="10" t="str">
        <f t="shared" si="12"/>
        <v/>
      </c>
      <c r="J37" s="10" t="str">
        <f t="shared" si="9"/>
        <v/>
      </c>
      <c r="K37" s="10" t="str">
        <f t="shared" si="10"/>
        <v/>
      </c>
      <c r="L37" s="19" t="str">
        <f t="shared" si="11"/>
        <v/>
      </c>
      <c r="M37" s="16">
        <f t="shared" si="0"/>
        <v>0</v>
      </c>
      <c r="N37" s="16">
        <f t="shared" si="0"/>
        <v>0</v>
      </c>
      <c r="O37" s="126">
        <f t="shared" si="4"/>
        <v>0</v>
      </c>
      <c r="Q37" s="41"/>
      <c r="R37" s="41"/>
      <c r="S37" s="41"/>
      <c r="T37" s="41"/>
      <c r="U37" s="41"/>
    </row>
    <row r="38" spans="2:21" x14ac:dyDescent="0.25">
      <c r="B38" s="125">
        <v>20</v>
      </c>
      <c r="C38" s="10">
        <f t="shared" si="5"/>
        <v>1.0799999999999998</v>
      </c>
      <c r="D38" s="10">
        <f t="shared" si="6"/>
        <v>1.0799999999999998</v>
      </c>
      <c r="E38" s="17">
        <f t="shared" si="1"/>
        <v>0</v>
      </c>
      <c r="F38" s="10">
        <f t="shared" si="2"/>
        <v>0</v>
      </c>
      <c r="G38" s="10">
        <f t="shared" si="7"/>
        <v>-62.64</v>
      </c>
      <c r="H38" s="18">
        <f t="shared" si="3"/>
        <v>-2.7066666666666666</v>
      </c>
      <c r="I38" s="10" t="str">
        <f t="shared" si="12"/>
        <v/>
      </c>
      <c r="J38" s="10" t="str">
        <f t="shared" si="9"/>
        <v/>
      </c>
      <c r="K38" s="10" t="str">
        <f t="shared" si="10"/>
        <v/>
      </c>
      <c r="L38" s="19" t="str">
        <f t="shared" si="11"/>
        <v/>
      </c>
      <c r="M38" s="16">
        <f t="shared" si="0"/>
        <v>0</v>
      </c>
      <c r="N38" s="16">
        <f t="shared" si="0"/>
        <v>0</v>
      </c>
      <c r="O38" s="126">
        <f t="shared" si="4"/>
        <v>0</v>
      </c>
    </row>
    <row r="39" spans="2:21" x14ac:dyDescent="0.25">
      <c r="B39" s="125">
        <v>21</v>
      </c>
      <c r="C39" s="10">
        <f t="shared" si="5"/>
        <v>1.0799999999999998</v>
      </c>
      <c r="D39" s="10">
        <f t="shared" si="6"/>
        <v>1.0799999999999998</v>
      </c>
      <c r="E39" s="17">
        <f t="shared" si="1"/>
        <v>0</v>
      </c>
      <c r="F39" s="10">
        <f t="shared" si="2"/>
        <v>0</v>
      </c>
      <c r="G39" s="10">
        <f t="shared" si="7"/>
        <v>-61.56</v>
      </c>
      <c r="H39" s="18">
        <f t="shared" si="3"/>
        <v>-2.66</v>
      </c>
      <c r="I39" s="10" t="str">
        <f t="shared" si="12"/>
        <v/>
      </c>
      <c r="J39" s="10" t="str">
        <f>+IF(F38=0,IF(F39&gt;0,"ENCENDIDO BOMBA 2",""),"")</f>
        <v/>
      </c>
      <c r="K39" s="10" t="str">
        <f t="shared" si="10"/>
        <v/>
      </c>
      <c r="L39" s="19" t="str">
        <f t="shared" si="11"/>
        <v/>
      </c>
      <c r="M39" s="16">
        <f t="shared" si="0"/>
        <v>0</v>
      </c>
      <c r="N39" s="16">
        <f t="shared" si="0"/>
        <v>0</v>
      </c>
      <c r="O39" s="126">
        <f t="shared" si="4"/>
        <v>0</v>
      </c>
    </row>
    <row r="40" spans="2:21" x14ac:dyDescent="0.25">
      <c r="B40" s="125">
        <v>22</v>
      </c>
      <c r="C40" s="10">
        <f t="shared" si="5"/>
        <v>1.0799999999999998</v>
      </c>
      <c r="D40" s="10">
        <f t="shared" si="6"/>
        <v>1.0799999999999998</v>
      </c>
      <c r="E40" s="17">
        <f t="shared" si="1"/>
        <v>0</v>
      </c>
      <c r="F40" s="10">
        <f t="shared" si="2"/>
        <v>0</v>
      </c>
      <c r="G40" s="10">
        <f t="shared" si="7"/>
        <v>-60.480000000000004</v>
      </c>
      <c r="H40" s="18">
        <f t="shared" si="3"/>
        <v>-2.6133333333333337</v>
      </c>
      <c r="I40" s="10" t="str">
        <f t="shared" si="12"/>
        <v/>
      </c>
      <c r="J40" s="10" t="str">
        <f t="shared" si="9"/>
        <v/>
      </c>
      <c r="K40" s="10" t="str">
        <f t="shared" si="10"/>
        <v/>
      </c>
      <c r="L40" s="19" t="str">
        <f t="shared" si="11"/>
        <v/>
      </c>
      <c r="M40" s="16">
        <f t="shared" si="0"/>
        <v>0</v>
      </c>
      <c r="N40" s="16">
        <f t="shared" si="0"/>
        <v>0</v>
      </c>
      <c r="O40" s="126">
        <f t="shared" si="4"/>
        <v>0</v>
      </c>
    </row>
    <row r="41" spans="2:21" x14ac:dyDescent="0.25">
      <c r="B41" s="125">
        <v>23</v>
      </c>
      <c r="C41" s="10">
        <f t="shared" si="5"/>
        <v>1.0799999999999998</v>
      </c>
      <c r="D41" s="10">
        <f t="shared" si="6"/>
        <v>1.0799999999999998</v>
      </c>
      <c r="E41" s="17">
        <f t="shared" si="1"/>
        <v>0</v>
      </c>
      <c r="F41" s="10">
        <f t="shared" si="2"/>
        <v>0</v>
      </c>
      <c r="G41" s="10">
        <f t="shared" si="7"/>
        <v>-59.400000000000006</v>
      </c>
      <c r="H41" s="18">
        <f t="shared" si="3"/>
        <v>-2.5666666666666669</v>
      </c>
      <c r="I41" s="10" t="str">
        <f t="shared" si="12"/>
        <v/>
      </c>
      <c r="J41" s="10" t="str">
        <f t="shared" si="9"/>
        <v/>
      </c>
      <c r="K41" s="10" t="str">
        <f t="shared" si="10"/>
        <v/>
      </c>
      <c r="L41" s="19" t="str">
        <f t="shared" si="11"/>
        <v/>
      </c>
      <c r="M41" s="16">
        <f t="shared" si="0"/>
        <v>0</v>
      </c>
      <c r="N41" s="16">
        <f t="shared" si="0"/>
        <v>0</v>
      </c>
      <c r="O41" s="126">
        <f t="shared" si="4"/>
        <v>0</v>
      </c>
    </row>
    <row r="42" spans="2:21" x14ac:dyDescent="0.25">
      <c r="B42" s="125">
        <v>24</v>
      </c>
      <c r="C42" s="10">
        <f t="shared" si="5"/>
        <v>1.0799999999999998</v>
      </c>
      <c r="D42" s="10">
        <f t="shared" si="6"/>
        <v>1.0799999999999998</v>
      </c>
      <c r="E42" s="17">
        <f t="shared" si="1"/>
        <v>0</v>
      </c>
      <c r="F42" s="10">
        <f t="shared" si="2"/>
        <v>0</v>
      </c>
      <c r="G42" s="10">
        <f t="shared" si="7"/>
        <v>-58.320000000000007</v>
      </c>
      <c r="H42" s="18">
        <f t="shared" si="3"/>
        <v>-2.5200000000000005</v>
      </c>
      <c r="I42" s="10" t="str">
        <f t="shared" si="12"/>
        <v/>
      </c>
      <c r="J42" s="10" t="str">
        <f t="shared" si="9"/>
        <v/>
      </c>
      <c r="K42" s="10" t="str">
        <f t="shared" si="10"/>
        <v/>
      </c>
      <c r="L42" s="19" t="str">
        <f t="shared" si="11"/>
        <v/>
      </c>
      <c r="M42" s="16">
        <f t="shared" si="0"/>
        <v>0</v>
      </c>
      <c r="N42" s="16">
        <f t="shared" si="0"/>
        <v>0</v>
      </c>
      <c r="O42" s="126">
        <f t="shared" si="4"/>
        <v>0</v>
      </c>
    </row>
    <row r="43" spans="2:21" x14ac:dyDescent="0.25">
      <c r="B43" s="125">
        <v>25</v>
      </c>
      <c r="C43" s="10">
        <f t="shared" si="5"/>
        <v>1.0799999999999998</v>
      </c>
      <c r="D43" s="10">
        <f t="shared" si="6"/>
        <v>1.0799999999999998</v>
      </c>
      <c r="E43" s="17">
        <f t="shared" si="1"/>
        <v>0</v>
      </c>
      <c r="F43" s="10">
        <f t="shared" si="2"/>
        <v>0</v>
      </c>
      <c r="G43" s="10">
        <f t="shared" si="7"/>
        <v>-57.240000000000009</v>
      </c>
      <c r="H43" s="18">
        <f t="shared" si="3"/>
        <v>-2.4733333333333336</v>
      </c>
      <c r="I43" s="10" t="str">
        <f t="shared" si="12"/>
        <v/>
      </c>
      <c r="J43" s="10" t="str">
        <f t="shared" si="9"/>
        <v/>
      </c>
      <c r="K43" s="10" t="str">
        <f>+IF(F42&gt;0,IF(F43=0,"APAGADO BOMBAS",""),"")</f>
        <v/>
      </c>
      <c r="L43" s="19" t="str">
        <f t="shared" si="11"/>
        <v/>
      </c>
      <c r="M43" s="16">
        <f t="shared" si="0"/>
        <v>0</v>
      </c>
      <c r="N43" s="16">
        <f t="shared" si="0"/>
        <v>0</v>
      </c>
      <c r="O43" s="126">
        <f t="shared" si="4"/>
        <v>0</v>
      </c>
    </row>
    <row r="44" spans="2:21" x14ac:dyDescent="0.25">
      <c r="B44" s="125">
        <v>26</v>
      </c>
      <c r="C44" s="10">
        <f t="shared" si="5"/>
        <v>1.0799999999999998</v>
      </c>
      <c r="D44" s="10">
        <f t="shared" si="6"/>
        <v>1.0799999999999998</v>
      </c>
      <c r="E44" s="17">
        <f t="shared" si="1"/>
        <v>0</v>
      </c>
      <c r="F44" s="10">
        <f t="shared" si="2"/>
        <v>0</v>
      </c>
      <c r="G44" s="10">
        <f t="shared" si="7"/>
        <v>-56.160000000000011</v>
      </c>
      <c r="H44" s="18">
        <f t="shared" si="3"/>
        <v>-2.4266666666666672</v>
      </c>
      <c r="I44" s="10" t="str">
        <f t="shared" si="12"/>
        <v/>
      </c>
      <c r="J44" s="10" t="str">
        <f t="shared" si="9"/>
        <v/>
      </c>
      <c r="K44" s="10" t="str">
        <f t="shared" si="10"/>
        <v/>
      </c>
      <c r="L44" s="19" t="str">
        <f t="shared" si="11"/>
        <v/>
      </c>
      <c r="M44" s="16">
        <f t="shared" si="0"/>
        <v>0</v>
      </c>
      <c r="N44" s="16">
        <f t="shared" si="0"/>
        <v>0</v>
      </c>
      <c r="O44" s="126">
        <f t="shared" si="4"/>
        <v>0</v>
      </c>
    </row>
    <row r="45" spans="2:21" x14ac:dyDescent="0.25">
      <c r="B45" s="125">
        <v>27</v>
      </c>
      <c r="C45" s="10">
        <f t="shared" si="5"/>
        <v>1.0799999999999998</v>
      </c>
      <c r="D45" s="10">
        <f t="shared" si="6"/>
        <v>1.0799999999999998</v>
      </c>
      <c r="E45" s="17">
        <f t="shared" si="1"/>
        <v>0</v>
      </c>
      <c r="F45" s="10">
        <f t="shared" si="2"/>
        <v>0</v>
      </c>
      <c r="G45" s="10">
        <f t="shared" si="7"/>
        <v>-55.080000000000013</v>
      </c>
      <c r="H45" s="18">
        <f t="shared" si="3"/>
        <v>-2.3800000000000008</v>
      </c>
      <c r="I45" s="10" t="str">
        <f t="shared" si="12"/>
        <v/>
      </c>
      <c r="J45" s="10" t="str">
        <f>+IF(F44=0,IF(F45&gt;0,"ENCENDIDO BOMBA 2",""),"")</f>
        <v/>
      </c>
      <c r="K45" s="10" t="str">
        <f t="shared" si="10"/>
        <v/>
      </c>
      <c r="L45" s="19" t="str">
        <f t="shared" si="11"/>
        <v/>
      </c>
      <c r="M45" s="16">
        <f t="shared" si="0"/>
        <v>0</v>
      </c>
      <c r="N45" s="16">
        <f t="shared" si="0"/>
        <v>0</v>
      </c>
      <c r="O45" s="126">
        <f t="shared" si="4"/>
        <v>0</v>
      </c>
    </row>
    <row r="46" spans="2:21" x14ac:dyDescent="0.25">
      <c r="B46" s="125">
        <v>28</v>
      </c>
      <c r="C46" s="10">
        <f t="shared" si="5"/>
        <v>1.0799999999999998</v>
      </c>
      <c r="D46" s="10">
        <f t="shared" si="6"/>
        <v>1.0799999999999998</v>
      </c>
      <c r="E46" s="17">
        <f t="shared" si="1"/>
        <v>0</v>
      </c>
      <c r="F46" s="10">
        <f t="shared" si="2"/>
        <v>0</v>
      </c>
      <c r="G46" s="10">
        <f t="shared" si="7"/>
        <v>-54.000000000000014</v>
      </c>
      <c r="H46" s="18">
        <f t="shared" si="3"/>
        <v>-2.3333333333333339</v>
      </c>
      <c r="I46" s="10" t="str">
        <f t="shared" si="12"/>
        <v/>
      </c>
      <c r="J46" s="10" t="str">
        <f t="shared" si="9"/>
        <v/>
      </c>
      <c r="K46" s="10" t="str">
        <f t="shared" si="10"/>
        <v/>
      </c>
      <c r="L46" s="19" t="str">
        <f t="shared" si="11"/>
        <v/>
      </c>
      <c r="M46" s="16">
        <f t="shared" si="0"/>
        <v>0</v>
      </c>
      <c r="N46" s="16">
        <f t="shared" si="0"/>
        <v>0</v>
      </c>
      <c r="O46" s="126">
        <f t="shared" si="4"/>
        <v>0</v>
      </c>
    </row>
    <row r="47" spans="2:21" x14ac:dyDescent="0.25">
      <c r="B47" s="125">
        <v>29</v>
      </c>
      <c r="C47" s="10">
        <f t="shared" si="5"/>
        <v>1.0799999999999998</v>
      </c>
      <c r="D47" s="10">
        <f t="shared" si="6"/>
        <v>1.0799999999999998</v>
      </c>
      <c r="E47" s="17">
        <f t="shared" si="1"/>
        <v>0</v>
      </c>
      <c r="F47" s="10">
        <f t="shared" si="2"/>
        <v>0</v>
      </c>
      <c r="G47" s="10">
        <f t="shared" si="7"/>
        <v>-52.920000000000016</v>
      </c>
      <c r="H47" s="18">
        <f t="shared" si="3"/>
        <v>-2.2866666666666675</v>
      </c>
      <c r="I47" s="10" t="str">
        <f t="shared" si="12"/>
        <v/>
      </c>
      <c r="J47" s="10" t="str">
        <f t="shared" si="9"/>
        <v/>
      </c>
      <c r="K47" s="10" t="str">
        <f t="shared" si="10"/>
        <v/>
      </c>
      <c r="L47" s="19" t="str">
        <f t="shared" si="11"/>
        <v/>
      </c>
      <c r="M47" s="16">
        <f t="shared" si="0"/>
        <v>0</v>
      </c>
      <c r="N47" s="16">
        <f t="shared" si="0"/>
        <v>0</v>
      </c>
      <c r="O47" s="126">
        <f t="shared" si="4"/>
        <v>0</v>
      </c>
    </row>
    <row r="48" spans="2:21" x14ac:dyDescent="0.25">
      <c r="B48" s="125">
        <v>30</v>
      </c>
      <c r="C48" s="10">
        <f t="shared" si="5"/>
        <v>1.0799999999999998</v>
      </c>
      <c r="D48" s="10">
        <f t="shared" si="6"/>
        <v>1.0799999999999998</v>
      </c>
      <c r="E48" s="17">
        <f t="shared" si="1"/>
        <v>0</v>
      </c>
      <c r="F48" s="10">
        <f t="shared" si="2"/>
        <v>0</v>
      </c>
      <c r="G48" s="10">
        <f t="shared" si="7"/>
        <v>-51.840000000000018</v>
      </c>
      <c r="H48" s="18">
        <f t="shared" si="3"/>
        <v>-2.2400000000000007</v>
      </c>
      <c r="I48" s="10" t="str">
        <f t="shared" si="12"/>
        <v/>
      </c>
      <c r="J48" s="10" t="str">
        <f t="shared" si="9"/>
        <v/>
      </c>
      <c r="K48" s="10" t="str">
        <f t="shared" si="10"/>
        <v/>
      </c>
      <c r="L48" s="19" t="str">
        <f t="shared" si="11"/>
        <v/>
      </c>
      <c r="M48" s="16">
        <f t="shared" si="0"/>
        <v>0</v>
      </c>
      <c r="N48" s="16">
        <f t="shared" si="0"/>
        <v>0</v>
      </c>
      <c r="O48" s="126">
        <f t="shared" si="4"/>
        <v>0</v>
      </c>
    </row>
    <row r="49" spans="2:15" x14ac:dyDescent="0.25">
      <c r="B49" s="125">
        <v>31</v>
      </c>
      <c r="C49" s="10">
        <f t="shared" si="5"/>
        <v>1.0799999999999998</v>
      </c>
      <c r="D49" s="10">
        <f t="shared" si="6"/>
        <v>1.0799999999999998</v>
      </c>
      <c r="E49" s="17">
        <f t="shared" si="1"/>
        <v>0</v>
      </c>
      <c r="F49" s="10">
        <f t="shared" si="2"/>
        <v>0</v>
      </c>
      <c r="G49" s="10">
        <f t="shared" si="7"/>
        <v>-50.760000000000019</v>
      </c>
      <c r="H49" s="18">
        <f t="shared" si="3"/>
        <v>-2.1933333333333342</v>
      </c>
      <c r="I49" s="10" t="str">
        <f t="shared" si="12"/>
        <v/>
      </c>
      <c r="J49" s="10" t="str">
        <f t="shared" si="9"/>
        <v/>
      </c>
      <c r="K49" s="10" t="str">
        <f t="shared" si="10"/>
        <v/>
      </c>
      <c r="L49" s="19" t="str">
        <f t="shared" si="11"/>
        <v/>
      </c>
      <c r="M49" s="16">
        <f t="shared" si="0"/>
        <v>0</v>
      </c>
      <c r="N49" s="16">
        <f t="shared" si="0"/>
        <v>0</v>
      </c>
      <c r="O49" s="126">
        <f t="shared" si="4"/>
        <v>0</v>
      </c>
    </row>
    <row r="50" spans="2:15" x14ac:dyDescent="0.25">
      <c r="B50" s="125">
        <v>32</v>
      </c>
      <c r="C50" s="10">
        <f t="shared" si="5"/>
        <v>1.0799999999999998</v>
      </c>
      <c r="D50" s="10">
        <f t="shared" si="6"/>
        <v>1.0799999999999998</v>
      </c>
      <c r="E50" s="17">
        <f t="shared" si="1"/>
        <v>0</v>
      </c>
      <c r="F50" s="10">
        <f t="shared" si="2"/>
        <v>0</v>
      </c>
      <c r="G50" s="10">
        <f t="shared" si="7"/>
        <v>-49.680000000000021</v>
      </c>
      <c r="H50" s="18">
        <f t="shared" si="3"/>
        <v>-2.1466666666666678</v>
      </c>
      <c r="I50" s="10" t="str">
        <f t="shared" si="12"/>
        <v/>
      </c>
      <c r="J50" s="10" t="str">
        <f t="shared" si="9"/>
        <v/>
      </c>
      <c r="K50" s="10" t="str">
        <f t="shared" si="10"/>
        <v/>
      </c>
      <c r="L50" s="19" t="str">
        <f t="shared" si="11"/>
        <v/>
      </c>
      <c r="M50" s="16">
        <f t="shared" ref="M50:N78" si="13">IF(E51&gt;0,$S$10*$S$11,0)</f>
        <v>0</v>
      </c>
      <c r="N50" s="16">
        <f t="shared" si="13"/>
        <v>0</v>
      </c>
      <c r="O50" s="126">
        <f t="shared" si="4"/>
        <v>0</v>
      </c>
    </row>
    <row r="51" spans="2:15" x14ac:dyDescent="0.25">
      <c r="B51" s="125">
        <v>33</v>
      </c>
      <c r="C51" s="10">
        <f t="shared" si="5"/>
        <v>1.0799999999999998</v>
      </c>
      <c r="D51" s="10">
        <f t="shared" si="6"/>
        <v>1.0799999999999998</v>
      </c>
      <c r="E51" s="17">
        <f t="shared" si="1"/>
        <v>0</v>
      </c>
      <c r="F51" s="10">
        <f t="shared" si="2"/>
        <v>0</v>
      </c>
      <c r="G51" s="10">
        <f t="shared" si="7"/>
        <v>-48.600000000000023</v>
      </c>
      <c r="H51" s="18">
        <f t="shared" si="3"/>
        <v>-2.100000000000001</v>
      </c>
      <c r="I51" s="10" t="str">
        <f t="shared" si="12"/>
        <v/>
      </c>
      <c r="J51" s="10" t="str">
        <f t="shared" si="9"/>
        <v/>
      </c>
      <c r="K51" s="10" t="str">
        <f t="shared" si="10"/>
        <v/>
      </c>
      <c r="L51" s="19" t="str">
        <f t="shared" si="11"/>
        <v/>
      </c>
      <c r="M51" s="16">
        <f t="shared" si="13"/>
        <v>0</v>
      </c>
      <c r="N51" s="16">
        <f t="shared" si="13"/>
        <v>0</v>
      </c>
      <c r="O51" s="126">
        <f t="shared" si="4"/>
        <v>0</v>
      </c>
    </row>
    <row r="52" spans="2:15" x14ac:dyDescent="0.25">
      <c r="B52" s="125">
        <v>34</v>
      </c>
      <c r="C52" s="10">
        <f t="shared" si="5"/>
        <v>1.0799999999999998</v>
      </c>
      <c r="D52" s="10">
        <f t="shared" si="6"/>
        <v>1.0799999999999998</v>
      </c>
      <c r="E52" s="17">
        <f t="shared" si="1"/>
        <v>0</v>
      </c>
      <c r="F52" s="10">
        <f t="shared" si="2"/>
        <v>0</v>
      </c>
      <c r="G52" s="10">
        <f t="shared" si="7"/>
        <v>-47.520000000000024</v>
      </c>
      <c r="H52" s="18">
        <f t="shared" si="3"/>
        <v>-2.0533333333333346</v>
      </c>
      <c r="I52" s="10" t="str">
        <f t="shared" si="12"/>
        <v/>
      </c>
      <c r="J52" s="10" t="str">
        <f>+IF(F51=0,IF(F52&gt;0,"ENCENDIDO BOMBA 2",""),"")</f>
        <v/>
      </c>
      <c r="K52" s="10" t="str">
        <f t="shared" si="10"/>
        <v/>
      </c>
      <c r="L52" s="19" t="str">
        <f t="shared" si="11"/>
        <v/>
      </c>
      <c r="M52" s="16">
        <f t="shared" si="13"/>
        <v>0</v>
      </c>
      <c r="N52" s="16">
        <f t="shared" si="13"/>
        <v>0</v>
      </c>
      <c r="O52" s="126">
        <f t="shared" si="4"/>
        <v>0</v>
      </c>
    </row>
    <row r="53" spans="2:15" x14ac:dyDescent="0.25">
      <c r="B53" s="125">
        <v>35</v>
      </c>
      <c r="C53" s="10">
        <f t="shared" si="5"/>
        <v>1.0799999999999998</v>
      </c>
      <c r="D53" s="10">
        <f t="shared" si="6"/>
        <v>1.0799999999999998</v>
      </c>
      <c r="E53" s="17">
        <f t="shared" si="1"/>
        <v>0</v>
      </c>
      <c r="F53" s="10">
        <f t="shared" si="2"/>
        <v>0</v>
      </c>
      <c r="G53" s="10">
        <f t="shared" si="7"/>
        <v>-46.440000000000026</v>
      </c>
      <c r="H53" s="18">
        <f t="shared" si="3"/>
        <v>-2.0066666666666677</v>
      </c>
      <c r="I53" s="10" t="str">
        <f t="shared" si="12"/>
        <v/>
      </c>
      <c r="J53" s="10" t="str">
        <f t="shared" si="9"/>
        <v/>
      </c>
      <c r="K53" s="10" t="str">
        <f t="shared" si="10"/>
        <v/>
      </c>
      <c r="L53" s="19" t="str">
        <f t="shared" si="11"/>
        <v/>
      </c>
      <c r="M53" s="16">
        <f t="shared" si="13"/>
        <v>0</v>
      </c>
      <c r="N53" s="16">
        <f t="shared" si="13"/>
        <v>0</v>
      </c>
      <c r="O53" s="126">
        <f t="shared" si="4"/>
        <v>0</v>
      </c>
    </row>
    <row r="54" spans="2:15" x14ac:dyDescent="0.25">
      <c r="B54" s="125">
        <v>36</v>
      </c>
      <c r="C54" s="10">
        <f t="shared" si="5"/>
        <v>1.0799999999999998</v>
      </c>
      <c r="D54" s="10">
        <f t="shared" si="6"/>
        <v>1.0799999999999998</v>
      </c>
      <c r="E54" s="17">
        <f t="shared" si="1"/>
        <v>0</v>
      </c>
      <c r="F54" s="10">
        <f t="shared" si="2"/>
        <v>0</v>
      </c>
      <c r="G54" s="10">
        <f t="shared" si="7"/>
        <v>-45.360000000000028</v>
      </c>
      <c r="H54" s="18">
        <f t="shared" si="3"/>
        <v>-1.9600000000000013</v>
      </c>
      <c r="I54" s="10" t="str">
        <f t="shared" si="12"/>
        <v/>
      </c>
      <c r="J54" s="10" t="str">
        <f t="shared" si="9"/>
        <v/>
      </c>
      <c r="K54" s="10" t="str">
        <f t="shared" si="10"/>
        <v/>
      </c>
      <c r="L54" s="19" t="str">
        <f t="shared" si="11"/>
        <v/>
      </c>
      <c r="M54" s="16">
        <f t="shared" si="13"/>
        <v>0</v>
      </c>
      <c r="N54" s="16">
        <f t="shared" si="13"/>
        <v>0</v>
      </c>
      <c r="O54" s="126">
        <f t="shared" si="4"/>
        <v>0</v>
      </c>
    </row>
    <row r="55" spans="2:15" x14ac:dyDescent="0.25">
      <c r="B55" s="125">
        <v>37</v>
      </c>
      <c r="C55" s="10">
        <f t="shared" si="5"/>
        <v>1.0799999999999998</v>
      </c>
      <c r="D55" s="10">
        <f t="shared" si="6"/>
        <v>1.0799999999999998</v>
      </c>
      <c r="E55" s="17">
        <f t="shared" si="1"/>
        <v>0</v>
      </c>
      <c r="F55" s="10">
        <f t="shared" si="2"/>
        <v>0</v>
      </c>
      <c r="G55" s="10">
        <f t="shared" si="7"/>
        <v>-44.28000000000003</v>
      </c>
      <c r="H55" s="18">
        <f t="shared" si="3"/>
        <v>-1.9133333333333347</v>
      </c>
      <c r="I55" s="10" t="str">
        <f t="shared" si="12"/>
        <v/>
      </c>
      <c r="J55" s="10" t="str">
        <f t="shared" si="9"/>
        <v/>
      </c>
      <c r="K55" s="10" t="str">
        <f t="shared" si="10"/>
        <v/>
      </c>
      <c r="L55" s="19" t="str">
        <f t="shared" si="11"/>
        <v/>
      </c>
      <c r="M55" s="16">
        <f t="shared" si="13"/>
        <v>0</v>
      </c>
      <c r="N55" s="16">
        <f t="shared" si="13"/>
        <v>0</v>
      </c>
      <c r="O55" s="126">
        <f t="shared" si="4"/>
        <v>0</v>
      </c>
    </row>
    <row r="56" spans="2:15" x14ac:dyDescent="0.25">
      <c r="B56" s="125">
        <v>38</v>
      </c>
      <c r="C56" s="10">
        <f t="shared" si="5"/>
        <v>1.0799999999999998</v>
      </c>
      <c r="D56" s="10">
        <f t="shared" si="6"/>
        <v>1.0799999999999998</v>
      </c>
      <c r="E56" s="17">
        <f t="shared" si="1"/>
        <v>0</v>
      </c>
      <c r="F56" s="10">
        <f t="shared" si="2"/>
        <v>0</v>
      </c>
      <c r="G56" s="10">
        <f t="shared" si="7"/>
        <v>-43.200000000000031</v>
      </c>
      <c r="H56" s="18">
        <f t="shared" si="3"/>
        <v>-1.866666666666668</v>
      </c>
      <c r="I56" s="10" t="str">
        <f t="shared" si="12"/>
        <v/>
      </c>
      <c r="J56" s="10" t="str">
        <f t="shared" si="9"/>
        <v/>
      </c>
      <c r="K56" s="10" t="str">
        <f t="shared" si="10"/>
        <v/>
      </c>
      <c r="L56" s="19" t="str">
        <f t="shared" si="11"/>
        <v/>
      </c>
      <c r="M56" s="16">
        <f t="shared" si="13"/>
        <v>0</v>
      </c>
      <c r="N56" s="16">
        <f t="shared" si="13"/>
        <v>0</v>
      </c>
      <c r="O56" s="126">
        <f t="shared" si="4"/>
        <v>0</v>
      </c>
    </row>
    <row r="57" spans="2:15" x14ac:dyDescent="0.25">
      <c r="B57" s="125">
        <v>39</v>
      </c>
      <c r="C57" s="10">
        <f t="shared" si="5"/>
        <v>1.0799999999999998</v>
      </c>
      <c r="D57" s="10">
        <f t="shared" si="6"/>
        <v>1.0799999999999998</v>
      </c>
      <c r="E57" s="17">
        <f t="shared" si="1"/>
        <v>0</v>
      </c>
      <c r="F57" s="10">
        <f t="shared" si="2"/>
        <v>0</v>
      </c>
      <c r="G57" s="10">
        <f t="shared" si="7"/>
        <v>-42.120000000000033</v>
      </c>
      <c r="H57" s="18">
        <f t="shared" si="3"/>
        <v>-1.8200000000000014</v>
      </c>
      <c r="I57" s="10" t="str">
        <f t="shared" si="12"/>
        <v/>
      </c>
      <c r="J57" s="10" t="str">
        <f t="shared" si="9"/>
        <v/>
      </c>
      <c r="K57" s="10" t="str">
        <f t="shared" si="10"/>
        <v/>
      </c>
      <c r="L57" s="19" t="str">
        <f t="shared" si="11"/>
        <v/>
      </c>
      <c r="M57" s="16">
        <f t="shared" si="13"/>
        <v>0</v>
      </c>
      <c r="N57" s="16">
        <f t="shared" si="13"/>
        <v>0</v>
      </c>
      <c r="O57" s="126">
        <f t="shared" si="4"/>
        <v>0</v>
      </c>
    </row>
    <row r="58" spans="2:15" x14ac:dyDescent="0.25">
      <c r="B58" s="125">
        <v>40</v>
      </c>
      <c r="C58" s="10">
        <f t="shared" si="5"/>
        <v>1.0799999999999998</v>
      </c>
      <c r="D58" s="10">
        <f t="shared" si="6"/>
        <v>1.0799999999999998</v>
      </c>
      <c r="E58" s="17">
        <f t="shared" si="1"/>
        <v>0</v>
      </c>
      <c r="F58" s="10">
        <f t="shared" si="2"/>
        <v>0</v>
      </c>
      <c r="G58" s="10">
        <f t="shared" si="7"/>
        <v>-41.040000000000035</v>
      </c>
      <c r="H58" s="18">
        <f t="shared" si="3"/>
        <v>-1.7733333333333348</v>
      </c>
      <c r="I58" s="10" t="str">
        <f t="shared" si="12"/>
        <v/>
      </c>
      <c r="J58" s="10" t="str">
        <f>+IF(F57=0,IF(F58&gt;0,"ENCENDIDO BOMBA 2",""),"")</f>
        <v/>
      </c>
      <c r="K58" s="10" t="str">
        <f>+IF(F57&gt;0,IF(F58=0,"APAGADO BOMBAS",""),"")</f>
        <v/>
      </c>
      <c r="L58" s="19" t="str">
        <f t="shared" si="11"/>
        <v/>
      </c>
      <c r="M58" s="16">
        <f t="shared" si="13"/>
        <v>0</v>
      </c>
      <c r="N58" s="16">
        <f t="shared" si="13"/>
        <v>0</v>
      </c>
      <c r="O58" s="126">
        <f t="shared" si="4"/>
        <v>0</v>
      </c>
    </row>
    <row r="59" spans="2:15" x14ac:dyDescent="0.25">
      <c r="B59" s="125">
        <v>41</v>
      </c>
      <c r="C59" s="10">
        <f t="shared" si="5"/>
        <v>1.0799999999999998</v>
      </c>
      <c r="D59" s="10">
        <f t="shared" si="6"/>
        <v>1.0799999999999998</v>
      </c>
      <c r="E59" s="17">
        <f t="shared" si="1"/>
        <v>0</v>
      </c>
      <c r="F59" s="10">
        <f t="shared" si="2"/>
        <v>0</v>
      </c>
      <c r="G59" s="10">
        <f t="shared" si="7"/>
        <v>-39.960000000000036</v>
      </c>
      <c r="H59" s="18">
        <f t="shared" si="3"/>
        <v>-1.7266666666666683</v>
      </c>
      <c r="I59" s="10" t="str">
        <f t="shared" si="12"/>
        <v/>
      </c>
      <c r="J59" s="10" t="str">
        <f t="shared" si="9"/>
        <v/>
      </c>
      <c r="K59" s="10" t="str">
        <f>+IF(F58&gt;0,IF(F59=0,"APAGADO BOMBAS",""),"")</f>
        <v/>
      </c>
      <c r="L59" s="19" t="str">
        <f t="shared" si="11"/>
        <v/>
      </c>
      <c r="M59" s="16">
        <f t="shared" si="13"/>
        <v>0</v>
      </c>
      <c r="N59" s="16">
        <f t="shared" si="13"/>
        <v>0</v>
      </c>
      <c r="O59" s="126">
        <f t="shared" si="4"/>
        <v>0</v>
      </c>
    </row>
    <row r="60" spans="2:15" x14ac:dyDescent="0.25">
      <c r="B60" s="125">
        <v>42</v>
      </c>
      <c r="C60" s="10">
        <f t="shared" si="5"/>
        <v>1.0799999999999998</v>
      </c>
      <c r="D60" s="10">
        <f t="shared" si="6"/>
        <v>1.0799999999999998</v>
      </c>
      <c r="E60" s="17">
        <f t="shared" si="1"/>
        <v>0</v>
      </c>
      <c r="F60" s="10">
        <f t="shared" si="2"/>
        <v>0</v>
      </c>
      <c r="G60" s="10">
        <f t="shared" si="7"/>
        <v>-38.880000000000038</v>
      </c>
      <c r="H60" s="18">
        <f t="shared" si="3"/>
        <v>-1.6800000000000017</v>
      </c>
      <c r="I60" s="10" t="str">
        <f t="shared" si="12"/>
        <v/>
      </c>
      <c r="J60" s="10" t="str">
        <f t="shared" si="9"/>
        <v/>
      </c>
      <c r="K60" s="10" t="str">
        <f t="shared" ref="K60:K71" si="14">+IF(F59&gt;0,IF(F60=0,"APAGADO BOMBAS",""),"")</f>
        <v/>
      </c>
      <c r="L60" s="19" t="str">
        <f t="shared" si="11"/>
        <v/>
      </c>
      <c r="M60" s="16">
        <f t="shared" si="13"/>
        <v>0</v>
      </c>
      <c r="N60" s="16">
        <f t="shared" si="13"/>
        <v>0</v>
      </c>
      <c r="O60" s="126">
        <f t="shared" si="4"/>
        <v>0</v>
      </c>
    </row>
    <row r="61" spans="2:15" x14ac:dyDescent="0.25">
      <c r="B61" s="125">
        <v>43</v>
      </c>
      <c r="C61" s="10">
        <f t="shared" si="5"/>
        <v>1.0799999999999998</v>
      </c>
      <c r="D61" s="10">
        <f t="shared" si="6"/>
        <v>1.0799999999999998</v>
      </c>
      <c r="E61" s="17">
        <f t="shared" si="1"/>
        <v>0</v>
      </c>
      <c r="F61" s="10">
        <f t="shared" si="2"/>
        <v>0</v>
      </c>
      <c r="G61" s="10">
        <f t="shared" si="7"/>
        <v>-37.80000000000004</v>
      </c>
      <c r="H61" s="18">
        <f t="shared" si="3"/>
        <v>-1.6333333333333351</v>
      </c>
      <c r="I61" s="10" t="str">
        <f t="shared" si="12"/>
        <v/>
      </c>
      <c r="J61" s="10" t="str">
        <f t="shared" si="9"/>
        <v/>
      </c>
      <c r="K61" s="10" t="str">
        <f t="shared" si="14"/>
        <v/>
      </c>
      <c r="L61" s="19" t="str">
        <f t="shared" si="11"/>
        <v/>
      </c>
      <c r="M61" s="16">
        <f t="shared" si="13"/>
        <v>0</v>
      </c>
      <c r="N61" s="16">
        <f t="shared" si="13"/>
        <v>0</v>
      </c>
      <c r="O61" s="126">
        <f t="shared" si="4"/>
        <v>0</v>
      </c>
    </row>
    <row r="62" spans="2:15" x14ac:dyDescent="0.25">
      <c r="B62" s="125">
        <v>44</v>
      </c>
      <c r="C62" s="10">
        <f t="shared" si="5"/>
        <v>1.0799999999999998</v>
      </c>
      <c r="D62" s="10">
        <f t="shared" si="6"/>
        <v>1.0799999999999998</v>
      </c>
      <c r="E62" s="17">
        <f t="shared" si="1"/>
        <v>0</v>
      </c>
      <c r="F62" s="10">
        <f t="shared" si="2"/>
        <v>0</v>
      </c>
      <c r="G62" s="10">
        <f t="shared" si="7"/>
        <v>-36.720000000000041</v>
      </c>
      <c r="H62" s="18">
        <f t="shared" si="3"/>
        <v>-1.5866666666666684</v>
      </c>
      <c r="I62" s="10" t="str">
        <f t="shared" si="12"/>
        <v/>
      </c>
      <c r="J62" s="10" t="str">
        <f t="shared" si="9"/>
        <v/>
      </c>
      <c r="K62" s="10" t="str">
        <f t="shared" si="14"/>
        <v/>
      </c>
      <c r="L62" s="19" t="str">
        <f t="shared" si="11"/>
        <v/>
      </c>
      <c r="M62" s="16">
        <f t="shared" si="13"/>
        <v>0</v>
      </c>
      <c r="N62" s="16">
        <f t="shared" si="13"/>
        <v>0</v>
      </c>
      <c r="O62" s="126">
        <f t="shared" si="4"/>
        <v>0</v>
      </c>
    </row>
    <row r="63" spans="2:15" x14ac:dyDescent="0.25">
      <c r="B63" s="125">
        <v>45</v>
      </c>
      <c r="C63" s="10">
        <f t="shared" si="5"/>
        <v>1.0799999999999998</v>
      </c>
      <c r="D63" s="10">
        <f t="shared" si="6"/>
        <v>1.0799999999999998</v>
      </c>
      <c r="E63" s="17">
        <f t="shared" si="1"/>
        <v>0</v>
      </c>
      <c r="F63" s="10">
        <f t="shared" si="2"/>
        <v>0</v>
      </c>
      <c r="G63" s="10">
        <f t="shared" si="7"/>
        <v>-35.640000000000043</v>
      </c>
      <c r="H63" s="18">
        <f t="shared" si="3"/>
        <v>-1.5400000000000018</v>
      </c>
      <c r="I63" s="10" t="str">
        <f t="shared" si="12"/>
        <v/>
      </c>
      <c r="J63" s="10" t="str">
        <f t="shared" si="9"/>
        <v/>
      </c>
      <c r="K63" s="10" t="str">
        <f t="shared" si="14"/>
        <v/>
      </c>
      <c r="L63" s="19" t="str">
        <f t="shared" si="11"/>
        <v/>
      </c>
      <c r="M63" s="16">
        <f t="shared" si="13"/>
        <v>0</v>
      </c>
      <c r="N63" s="16">
        <f t="shared" si="13"/>
        <v>0</v>
      </c>
      <c r="O63" s="126">
        <f t="shared" si="4"/>
        <v>0</v>
      </c>
    </row>
    <row r="64" spans="2:15" x14ac:dyDescent="0.25">
      <c r="B64" s="125">
        <v>46</v>
      </c>
      <c r="C64" s="10">
        <f t="shared" si="5"/>
        <v>1.0799999999999998</v>
      </c>
      <c r="D64" s="10">
        <f t="shared" si="6"/>
        <v>1.0799999999999998</v>
      </c>
      <c r="E64" s="17">
        <f t="shared" si="1"/>
        <v>0</v>
      </c>
      <c r="F64" s="10">
        <f t="shared" si="2"/>
        <v>0</v>
      </c>
      <c r="G64" s="10">
        <f t="shared" si="7"/>
        <v>-34.560000000000045</v>
      </c>
      <c r="H64" s="18">
        <f t="shared" si="3"/>
        <v>-1.4933333333333354</v>
      </c>
      <c r="I64" s="10" t="str">
        <f t="shared" si="12"/>
        <v/>
      </c>
      <c r="J64" s="10" t="str">
        <f t="shared" si="9"/>
        <v/>
      </c>
      <c r="K64" s="10" t="str">
        <f t="shared" si="14"/>
        <v/>
      </c>
      <c r="L64" s="19" t="str">
        <f t="shared" si="11"/>
        <v/>
      </c>
      <c r="M64" s="16">
        <f t="shared" si="13"/>
        <v>0</v>
      </c>
      <c r="N64" s="16">
        <f t="shared" si="13"/>
        <v>0</v>
      </c>
      <c r="O64" s="126">
        <f t="shared" si="4"/>
        <v>0</v>
      </c>
    </row>
    <row r="65" spans="2:15" x14ac:dyDescent="0.25">
      <c r="B65" s="125">
        <v>47</v>
      </c>
      <c r="C65" s="10">
        <f t="shared" si="5"/>
        <v>1.0799999999999998</v>
      </c>
      <c r="D65" s="10">
        <f t="shared" si="6"/>
        <v>1.0799999999999998</v>
      </c>
      <c r="E65" s="17">
        <f t="shared" si="1"/>
        <v>0</v>
      </c>
      <c r="F65" s="10">
        <f t="shared" si="2"/>
        <v>0</v>
      </c>
      <c r="G65" s="10">
        <f t="shared" si="7"/>
        <v>-33.480000000000047</v>
      </c>
      <c r="H65" s="18">
        <f t="shared" si="3"/>
        <v>-1.4466666666666688</v>
      </c>
      <c r="I65" s="10" t="str">
        <f t="shared" si="12"/>
        <v/>
      </c>
      <c r="J65" s="10" t="str">
        <f>+IF(F64=0,IF(F65&gt;0,"ENCENDIDO BOMBA 2",""),"")</f>
        <v/>
      </c>
      <c r="K65" s="10" t="str">
        <f t="shared" si="14"/>
        <v/>
      </c>
      <c r="L65" s="19" t="str">
        <f t="shared" si="11"/>
        <v/>
      </c>
      <c r="M65" s="16">
        <f t="shared" si="13"/>
        <v>0</v>
      </c>
      <c r="N65" s="16">
        <f t="shared" si="13"/>
        <v>0</v>
      </c>
      <c r="O65" s="126">
        <f t="shared" si="4"/>
        <v>0</v>
      </c>
    </row>
    <row r="66" spans="2:15" x14ac:dyDescent="0.25">
      <c r="B66" s="125">
        <v>48</v>
      </c>
      <c r="C66" s="10">
        <f t="shared" si="5"/>
        <v>1.0799999999999998</v>
      </c>
      <c r="D66" s="10">
        <f t="shared" si="6"/>
        <v>1.0799999999999998</v>
      </c>
      <c r="E66" s="17">
        <f t="shared" si="1"/>
        <v>0</v>
      </c>
      <c r="F66" s="10">
        <f t="shared" si="2"/>
        <v>0</v>
      </c>
      <c r="G66" s="10">
        <f t="shared" si="7"/>
        <v>-32.400000000000048</v>
      </c>
      <c r="H66" s="18">
        <f t="shared" si="3"/>
        <v>-1.4000000000000021</v>
      </c>
      <c r="I66" s="10" t="str">
        <f t="shared" si="12"/>
        <v/>
      </c>
      <c r="J66" s="10" t="str">
        <f t="shared" si="9"/>
        <v/>
      </c>
      <c r="K66" s="10" t="str">
        <f t="shared" si="14"/>
        <v/>
      </c>
      <c r="L66" s="19" t="str">
        <f t="shared" si="11"/>
        <v/>
      </c>
      <c r="M66" s="16">
        <f t="shared" si="13"/>
        <v>0</v>
      </c>
      <c r="N66" s="16">
        <f t="shared" si="13"/>
        <v>0</v>
      </c>
      <c r="O66" s="126">
        <f t="shared" si="4"/>
        <v>0</v>
      </c>
    </row>
    <row r="67" spans="2:15" x14ac:dyDescent="0.25">
      <c r="B67" s="125">
        <v>49</v>
      </c>
      <c r="C67" s="10">
        <f t="shared" si="5"/>
        <v>1.0799999999999998</v>
      </c>
      <c r="D67" s="10">
        <f t="shared" si="6"/>
        <v>1.0799999999999998</v>
      </c>
      <c r="E67" s="17">
        <f t="shared" si="1"/>
        <v>0</v>
      </c>
      <c r="F67" s="10">
        <f t="shared" si="2"/>
        <v>0</v>
      </c>
      <c r="G67" s="10">
        <f t="shared" si="7"/>
        <v>-31.32000000000005</v>
      </c>
      <c r="H67" s="18">
        <f t="shared" si="3"/>
        <v>-1.3533333333333355</v>
      </c>
      <c r="I67" s="10" t="str">
        <f t="shared" si="12"/>
        <v/>
      </c>
      <c r="J67" s="10" t="str">
        <f>+IF(F66=0,IF(F67&gt;0,"ENCENDIDO BOMBA 2",""),"")</f>
        <v/>
      </c>
      <c r="K67" s="10" t="str">
        <f t="shared" si="14"/>
        <v/>
      </c>
      <c r="L67" s="19" t="str">
        <f t="shared" si="11"/>
        <v/>
      </c>
      <c r="M67" s="16">
        <f t="shared" si="13"/>
        <v>0</v>
      </c>
      <c r="N67" s="16">
        <f t="shared" si="13"/>
        <v>0</v>
      </c>
      <c r="O67" s="126">
        <f t="shared" si="4"/>
        <v>0</v>
      </c>
    </row>
    <row r="68" spans="2:15" x14ac:dyDescent="0.25">
      <c r="B68" s="125">
        <v>50</v>
      </c>
      <c r="C68" s="10">
        <f t="shared" si="5"/>
        <v>1.0799999999999998</v>
      </c>
      <c r="D68" s="10">
        <f t="shared" si="6"/>
        <v>1.0799999999999998</v>
      </c>
      <c r="E68" s="17">
        <f t="shared" si="1"/>
        <v>0</v>
      </c>
      <c r="F68" s="10">
        <f t="shared" si="2"/>
        <v>0</v>
      </c>
      <c r="G68" s="10">
        <f t="shared" si="7"/>
        <v>-30.240000000000052</v>
      </c>
      <c r="H68" s="18">
        <f t="shared" si="3"/>
        <v>-1.3066666666666689</v>
      </c>
      <c r="I68" s="10" t="str">
        <f t="shared" si="12"/>
        <v/>
      </c>
      <c r="J68" s="10" t="str">
        <f t="shared" si="9"/>
        <v/>
      </c>
      <c r="K68" s="10" t="str">
        <f t="shared" si="14"/>
        <v/>
      </c>
      <c r="L68" s="19" t="str">
        <f t="shared" si="11"/>
        <v/>
      </c>
      <c r="M68" s="16">
        <f t="shared" si="13"/>
        <v>0</v>
      </c>
      <c r="N68" s="16">
        <f t="shared" si="13"/>
        <v>0</v>
      </c>
      <c r="O68" s="126">
        <f t="shared" si="4"/>
        <v>0</v>
      </c>
    </row>
    <row r="69" spans="2:15" x14ac:dyDescent="0.25">
      <c r="B69" s="125">
        <v>51</v>
      </c>
      <c r="C69" s="10">
        <f t="shared" si="5"/>
        <v>1.0799999999999998</v>
      </c>
      <c r="D69" s="10">
        <f t="shared" si="6"/>
        <v>1.0799999999999998</v>
      </c>
      <c r="E69" s="17">
        <f t="shared" si="1"/>
        <v>0</v>
      </c>
      <c r="F69" s="10">
        <f t="shared" si="2"/>
        <v>0</v>
      </c>
      <c r="G69" s="10">
        <f t="shared" si="7"/>
        <v>-29.160000000000053</v>
      </c>
      <c r="H69" s="18">
        <f t="shared" si="3"/>
        <v>-1.2600000000000022</v>
      </c>
      <c r="I69" s="10" t="str">
        <f t="shared" si="12"/>
        <v/>
      </c>
      <c r="J69" s="10" t="str">
        <f t="shared" si="9"/>
        <v/>
      </c>
      <c r="K69" s="10" t="str">
        <f t="shared" si="14"/>
        <v/>
      </c>
      <c r="L69" s="19" t="str">
        <f t="shared" si="11"/>
        <v/>
      </c>
      <c r="M69" s="16">
        <f t="shared" si="13"/>
        <v>0</v>
      </c>
      <c r="N69" s="16">
        <f t="shared" si="13"/>
        <v>0</v>
      </c>
      <c r="O69" s="126">
        <f t="shared" si="4"/>
        <v>0</v>
      </c>
    </row>
    <row r="70" spans="2:15" x14ac:dyDescent="0.25">
      <c r="B70" s="125">
        <v>52</v>
      </c>
      <c r="C70" s="10">
        <f t="shared" si="5"/>
        <v>1.0799999999999998</v>
      </c>
      <c r="D70" s="10">
        <f t="shared" si="6"/>
        <v>1.0799999999999998</v>
      </c>
      <c r="E70" s="17">
        <f t="shared" si="1"/>
        <v>0</v>
      </c>
      <c r="F70" s="10">
        <f t="shared" si="2"/>
        <v>0</v>
      </c>
      <c r="G70" s="10">
        <f t="shared" si="7"/>
        <v>-28.080000000000055</v>
      </c>
      <c r="H70" s="18">
        <f t="shared" si="3"/>
        <v>-1.2133333333333358</v>
      </c>
      <c r="I70" s="10" t="str">
        <f t="shared" si="12"/>
        <v/>
      </c>
      <c r="J70" s="10" t="str">
        <f t="shared" si="9"/>
        <v/>
      </c>
      <c r="K70" s="10" t="str">
        <f t="shared" si="14"/>
        <v/>
      </c>
      <c r="L70" s="19" t="str">
        <f t="shared" si="11"/>
        <v/>
      </c>
      <c r="M70" s="16">
        <f t="shared" si="13"/>
        <v>0</v>
      </c>
      <c r="N70" s="16">
        <f t="shared" si="13"/>
        <v>0</v>
      </c>
      <c r="O70" s="126">
        <f t="shared" si="4"/>
        <v>0</v>
      </c>
    </row>
    <row r="71" spans="2:15" x14ac:dyDescent="0.25">
      <c r="B71" s="125">
        <v>53</v>
      </c>
      <c r="C71" s="10">
        <f t="shared" si="5"/>
        <v>1.0799999999999998</v>
      </c>
      <c r="D71" s="10">
        <f t="shared" si="6"/>
        <v>1.0799999999999998</v>
      </c>
      <c r="E71" s="17">
        <f t="shared" si="1"/>
        <v>0</v>
      </c>
      <c r="F71" s="10">
        <f t="shared" si="2"/>
        <v>0</v>
      </c>
      <c r="G71" s="10">
        <f t="shared" si="7"/>
        <v>-27.000000000000057</v>
      </c>
      <c r="H71" s="18">
        <f t="shared" si="3"/>
        <v>-1.1666666666666692</v>
      </c>
      <c r="I71" s="10" t="str">
        <f t="shared" si="12"/>
        <v/>
      </c>
      <c r="J71" s="10" t="str">
        <f t="shared" si="9"/>
        <v/>
      </c>
      <c r="K71" s="10" t="str">
        <f t="shared" si="14"/>
        <v/>
      </c>
      <c r="L71" s="19" t="str">
        <f t="shared" si="11"/>
        <v/>
      </c>
      <c r="M71" s="16">
        <f t="shared" si="13"/>
        <v>0</v>
      </c>
      <c r="N71" s="16">
        <f t="shared" si="13"/>
        <v>0</v>
      </c>
      <c r="O71" s="126">
        <f t="shared" si="4"/>
        <v>0</v>
      </c>
    </row>
    <row r="72" spans="2:15" x14ac:dyDescent="0.25">
      <c r="B72" s="125">
        <v>54</v>
      </c>
      <c r="C72" s="10">
        <f t="shared" si="5"/>
        <v>1.0799999999999998</v>
      </c>
      <c r="D72" s="10">
        <f t="shared" si="6"/>
        <v>1.0799999999999998</v>
      </c>
      <c r="E72" s="17">
        <f t="shared" si="1"/>
        <v>0</v>
      </c>
      <c r="F72" s="10">
        <f t="shared" si="2"/>
        <v>0</v>
      </c>
      <c r="G72" s="10">
        <f t="shared" si="7"/>
        <v>-25.920000000000059</v>
      </c>
      <c r="H72" s="18">
        <f t="shared" si="3"/>
        <v>-1.1200000000000025</v>
      </c>
      <c r="I72" s="10" t="str">
        <f t="shared" si="12"/>
        <v/>
      </c>
      <c r="J72" s="10" t="str">
        <f t="shared" si="9"/>
        <v/>
      </c>
      <c r="K72" s="10" t="str">
        <f>+IF(F71&gt;0,IF(F72=0,"APAGADO BOMBAS",""),"")</f>
        <v/>
      </c>
      <c r="L72" s="19" t="str">
        <f t="shared" si="11"/>
        <v/>
      </c>
      <c r="M72" s="16">
        <f t="shared" si="13"/>
        <v>0</v>
      </c>
      <c r="N72" s="16">
        <f t="shared" si="13"/>
        <v>0</v>
      </c>
      <c r="O72" s="126">
        <f t="shared" si="4"/>
        <v>0</v>
      </c>
    </row>
    <row r="73" spans="2:15" x14ac:dyDescent="0.25">
      <c r="B73" s="125">
        <v>55</v>
      </c>
      <c r="C73" s="10">
        <f t="shared" si="5"/>
        <v>1.0799999999999998</v>
      </c>
      <c r="D73" s="10">
        <f t="shared" si="6"/>
        <v>1.0799999999999998</v>
      </c>
      <c r="E73" s="17">
        <f t="shared" si="1"/>
        <v>0</v>
      </c>
      <c r="F73" s="10">
        <f t="shared" si="2"/>
        <v>0</v>
      </c>
      <c r="G73" s="10">
        <f t="shared" si="7"/>
        <v>-24.84000000000006</v>
      </c>
      <c r="H73" s="18">
        <f t="shared" si="3"/>
        <v>-1.0733333333333359</v>
      </c>
      <c r="I73" s="10" t="str">
        <f t="shared" si="12"/>
        <v/>
      </c>
      <c r="J73" s="10" t="str">
        <f t="shared" si="9"/>
        <v/>
      </c>
      <c r="K73" s="10" t="str">
        <f t="shared" ref="K73:K78" si="15">+IF(F72&gt;0,IF(F73=0,"APAGADO BOMBAS",""),"")</f>
        <v/>
      </c>
      <c r="L73" s="19" t="str">
        <f t="shared" si="11"/>
        <v/>
      </c>
      <c r="M73" s="16">
        <f t="shared" si="13"/>
        <v>0</v>
      </c>
      <c r="N73" s="16">
        <f t="shared" si="13"/>
        <v>0</v>
      </c>
      <c r="O73" s="126">
        <f t="shared" si="4"/>
        <v>0</v>
      </c>
    </row>
    <row r="74" spans="2:15" x14ac:dyDescent="0.25">
      <c r="B74" s="125">
        <v>56</v>
      </c>
      <c r="C74" s="10">
        <f t="shared" si="5"/>
        <v>1.0799999999999998</v>
      </c>
      <c r="D74" s="10">
        <f t="shared" si="6"/>
        <v>1.0799999999999998</v>
      </c>
      <c r="E74" s="17">
        <f t="shared" si="1"/>
        <v>0</v>
      </c>
      <c r="F74" s="10">
        <f t="shared" si="2"/>
        <v>0</v>
      </c>
      <c r="G74" s="10">
        <f t="shared" si="7"/>
        <v>-23.760000000000062</v>
      </c>
      <c r="H74" s="18">
        <f t="shared" si="3"/>
        <v>-1.0266666666666693</v>
      </c>
      <c r="I74" s="10" t="str">
        <f t="shared" si="12"/>
        <v/>
      </c>
      <c r="J74" s="10" t="str">
        <f>+IF(F73=0,IF(F74&gt;0,"ENCENDIDO BOMBA 2",""),"")</f>
        <v/>
      </c>
      <c r="K74" s="10" t="str">
        <f t="shared" si="15"/>
        <v/>
      </c>
      <c r="L74" s="19" t="str">
        <f t="shared" si="11"/>
        <v/>
      </c>
      <c r="M74" s="16">
        <f t="shared" si="13"/>
        <v>0</v>
      </c>
      <c r="N74" s="16">
        <f t="shared" si="13"/>
        <v>0</v>
      </c>
      <c r="O74" s="126">
        <f t="shared" si="4"/>
        <v>0</v>
      </c>
    </row>
    <row r="75" spans="2:15" x14ac:dyDescent="0.25">
      <c r="B75" s="125">
        <v>57</v>
      </c>
      <c r="C75" s="10">
        <f t="shared" si="5"/>
        <v>1.0799999999999998</v>
      </c>
      <c r="D75" s="10">
        <f t="shared" si="6"/>
        <v>1.0799999999999998</v>
      </c>
      <c r="E75" s="17">
        <f t="shared" si="1"/>
        <v>0</v>
      </c>
      <c r="F75" s="10">
        <f t="shared" si="2"/>
        <v>0</v>
      </c>
      <c r="G75" s="10">
        <f t="shared" si="7"/>
        <v>-22.680000000000064</v>
      </c>
      <c r="H75" s="18">
        <f t="shared" si="3"/>
        <v>-0.98000000000000276</v>
      </c>
      <c r="I75" s="10" t="str">
        <f t="shared" si="12"/>
        <v/>
      </c>
      <c r="J75" s="10" t="str">
        <f t="shared" si="9"/>
        <v/>
      </c>
      <c r="K75" s="10" t="str">
        <f t="shared" si="15"/>
        <v/>
      </c>
      <c r="L75" s="19" t="str">
        <f t="shared" si="11"/>
        <v/>
      </c>
      <c r="M75" s="16">
        <f t="shared" si="13"/>
        <v>0</v>
      </c>
      <c r="N75" s="16">
        <f t="shared" si="13"/>
        <v>0</v>
      </c>
      <c r="O75" s="126">
        <f t="shared" si="4"/>
        <v>0</v>
      </c>
    </row>
    <row r="76" spans="2:15" x14ac:dyDescent="0.25">
      <c r="B76" s="125">
        <v>58</v>
      </c>
      <c r="C76" s="10">
        <f t="shared" si="5"/>
        <v>1.0799999999999998</v>
      </c>
      <c r="D76" s="10">
        <f t="shared" si="6"/>
        <v>1.0799999999999998</v>
      </c>
      <c r="E76" s="17">
        <f t="shared" si="1"/>
        <v>0</v>
      </c>
      <c r="F76" s="10">
        <f t="shared" si="2"/>
        <v>0</v>
      </c>
      <c r="G76" s="10">
        <f t="shared" si="7"/>
        <v>-21.600000000000065</v>
      </c>
      <c r="H76" s="18">
        <f t="shared" si="3"/>
        <v>-0.93333333333333612</v>
      </c>
      <c r="I76" s="10" t="str">
        <f t="shared" si="12"/>
        <v/>
      </c>
      <c r="J76" s="10" t="str">
        <f t="shared" si="9"/>
        <v/>
      </c>
      <c r="K76" s="10" t="str">
        <f t="shared" si="15"/>
        <v/>
      </c>
      <c r="L76" s="19" t="str">
        <f t="shared" si="11"/>
        <v/>
      </c>
      <c r="M76" s="16">
        <f t="shared" si="13"/>
        <v>0</v>
      </c>
      <c r="N76" s="16">
        <f t="shared" si="13"/>
        <v>0</v>
      </c>
      <c r="O76" s="126">
        <f t="shared" si="4"/>
        <v>0</v>
      </c>
    </row>
    <row r="77" spans="2:15" x14ac:dyDescent="0.25">
      <c r="B77" s="125">
        <v>59</v>
      </c>
      <c r="C77" s="10">
        <f t="shared" si="5"/>
        <v>1.0799999999999998</v>
      </c>
      <c r="D77" s="10">
        <f t="shared" si="6"/>
        <v>1.0799999999999998</v>
      </c>
      <c r="E77" s="17">
        <f t="shared" si="1"/>
        <v>0</v>
      </c>
      <c r="F77" s="10">
        <f t="shared" si="2"/>
        <v>0</v>
      </c>
      <c r="G77" s="10">
        <f t="shared" si="7"/>
        <v>-20.520000000000067</v>
      </c>
      <c r="H77" s="18">
        <f t="shared" si="3"/>
        <v>-0.8866666666666696</v>
      </c>
      <c r="I77" s="10" t="str">
        <f t="shared" si="12"/>
        <v/>
      </c>
      <c r="J77" s="10" t="str">
        <f t="shared" si="9"/>
        <v/>
      </c>
      <c r="K77" s="10" t="str">
        <f t="shared" si="15"/>
        <v/>
      </c>
      <c r="L77" s="19" t="str">
        <f t="shared" si="11"/>
        <v/>
      </c>
      <c r="M77" s="16">
        <f t="shared" si="13"/>
        <v>0</v>
      </c>
      <c r="N77" s="16">
        <f t="shared" si="13"/>
        <v>0</v>
      </c>
      <c r="O77" s="126">
        <f t="shared" si="4"/>
        <v>0</v>
      </c>
    </row>
    <row r="78" spans="2:15" ht="15.75" thickBot="1" x14ac:dyDescent="0.3">
      <c r="B78" s="127">
        <v>60</v>
      </c>
      <c r="C78" s="128">
        <f t="shared" si="5"/>
        <v>1.0799999999999998</v>
      </c>
      <c r="D78" s="128">
        <f t="shared" si="6"/>
        <v>1.0799999999999998</v>
      </c>
      <c r="E78" s="129">
        <f t="shared" si="1"/>
        <v>0</v>
      </c>
      <c r="F78" s="128">
        <f t="shared" si="2"/>
        <v>0</v>
      </c>
      <c r="G78" s="128">
        <f t="shared" si="7"/>
        <v>-19.440000000000069</v>
      </c>
      <c r="H78" s="130">
        <f t="shared" si="3"/>
        <v>-0.84000000000000297</v>
      </c>
      <c r="I78" s="128" t="str">
        <f t="shared" si="12"/>
        <v/>
      </c>
      <c r="J78" s="128" t="str">
        <f t="shared" si="9"/>
        <v/>
      </c>
      <c r="K78" s="128" t="str">
        <f t="shared" si="15"/>
        <v/>
      </c>
      <c r="L78" s="131" t="str">
        <f t="shared" si="11"/>
        <v/>
      </c>
      <c r="M78" s="132">
        <f t="shared" si="13"/>
        <v>0</v>
      </c>
      <c r="N78" s="132">
        <f t="shared" si="13"/>
        <v>0</v>
      </c>
      <c r="O78" s="133">
        <f>SUM(M78:N78)</f>
        <v>0</v>
      </c>
    </row>
    <row r="79" spans="2:15" ht="30" customHeight="1" thickBot="1" x14ac:dyDescent="0.3">
      <c r="M79" s="178" t="s">
        <v>19</v>
      </c>
      <c r="N79" s="194"/>
      <c r="O79" s="139">
        <f>SUM(O18:O78)</f>
        <v>928.9559999999999</v>
      </c>
    </row>
    <row r="80" spans="2:15" x14ac:dyDescent="0.25">
      <c r="L80" s="23"/>
    </row>
    <row r="81" spans="12:12" x14ac:dyDescent="0.25">
      <c r="L81" s="23"/>
    </row>
  </sheetData>
  <mergeCells count="7">
    <mergeCell ref="R25:T25"/>
    <mergeCell ref="R33:T33"/>
    <mergeCell ref="M79:N79"/>
    <mergeCell ref="B2:O2"/>
    <mergeCell ref="B4:D4"/>
    <mergeCell ref="F4:H4"/>
    <mergeCell ref="M4:O4"/>
  </mergeCells>
  <pageMargins left="0.70866141732283472" right="0.70866141732283472" top="0.74803149606299213" bottom="0.74803149606299213" header="0.31496062992125984" footer="0.31496062992125984"/>
  <pageSetup scale="42" orientation="landscape" horizontalDpi="300" verticalDpi="300" r:id="rId1"/>
  <colBreaks count="1" manualBreakCount="1">
    <brk id="50" max="30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="85" zoomScaleNormal="85" workbookViewId="0">
      <selection activeCell="L60" sqref="L60"/>
    </sheetView>
  </sheetViews>
  <sheetFormatPr baseColWidth="10" defaultRowHeight="15" x14ac:dyDescent="0.25"/>
  <cols>
    <col min="2" max="2" width="13.28515625" customWidth="1"/>
    <col min="3" max="3" width="18.5703125" customWidth="1"/>
    <col min="4" max="4" width="16.140625" customWidth="1"/>
    <col min="5" max="5" width="20.140625" customWidth="1"/>
    <col min="6" max="6" width="21.5703125" customWidth="1"/>
    <col min="7" max="8" width="18.42578125" customWidth="1"/>
  </cols>
  <sheetData>
    <row r="1" spans="2:13" x14ac:dyDescent="0.25">
      <c r="C1" t="s">
        <v>74</v>
      </c>
    </row>
    <row r="2" spans="2:13" x14ac:dyDescent="0.25">
      <c r="C2" t="s">
        <v>75</v>
      </c>
      <c r="F2" s="41"/>
      <c r="G2" s="41"/>
      <c r="H2" s="41"/>
      <c r="I2" s="41"/>
      <c r="J2" s="41"/>
      <c r="K2" s="41"/>
      <c r="L2" s="41"/>
      <c r="M2" s="41"/>
    </row>
    <row r="3" spans="2:13" ht="15.75" thickBot="1" x14ac:dyDescent="0.3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2:13" ht="15.75" thickBot="1" x14ac:dyDescent="0.3">
      <c r="B4" s="41"/>
      <c r="C4" s="81" t="s">
        <v>73</v>
      </c>
      <c r="D4" s="88" t="s">
        <v>68</v>
      </c>
      <c r="E4" s="41"/>
      <c r="F4" s="41"/>
      <c r="G4" s="41"/>
      <c r="H4" s="41"/>
      <c r="I4" s="41"/>
      <c r="J4" s="41"/>
      <c r="K4" s="41"/>
      <c r="L4" s="41"/>
      <c r="M4" s="41"/>
    </row>
    <row r="5" spans="2:13" x14ac:dyDescent="0.25">
      <c r="B5" s="41"/>
      <c r="C5" s="89">
        <v>5</v>
      </c>
      <c r="D5" s="90">
        <v>72405.803465673394</v>
      </c>
      <c r="E5" s="41"/>
      <c r="F5" s="41"/>
      <c r="G5" s="41"/>
      <c r="H5" s="41"/>
      <c r="I5" s="41"/>
      <c r="J5" s="41"/>
      <c r="K5" s="41"/>
      <c r="L5" s="41"/>
      <c r="M5" s="41"/>
    </row>
    <row r="6" spans="2:13" x14ac:dyDescent="0.25">
      <c r="B6" s="41"/>
      <c r="C6" s="91">
        <v>10</v>
      </c>
      <c r="D6" s="79">
        <v>67708.258931346892</v>
      </c>
      <c r="E6" s="41"/>
      <c r="F6" s="41"/>
      <c r="G6" s="41"/>
      <c r="H6" s="41"/>
      <c r="I6" s="41"/>
      <c r="J6" s="41"/>
      <c r="K6" s="41"/>
      <c r="L6" s="41"/>
      <c r="M6" s="41"/>
    </row>
    <row r="7" spans="2:13" x14ac:dyDescent="0.25">
      <c r="B7" s="41"/>
      <c r="C7" s="91">
        <v>15</v>
      </c>
      <c r="D7" s="79">
        <v>63939.670397020367</v>
      </c>
      <c r="E7" s="41"/>
      <c r="F7" s="41"/>
      <c r="G7" s="41"/>
      <c r="H7" s="41"/>
      <c r="I7" s="41"/>
      <c r="J7" s="41"/>
      <c r="K7" s="41"/>
      <c r="L7" s="41"/>
      <c r="M7" s="41"/>
    </row>
    <row r="8" spans="2:13" x14ac:dyDescent="0.25">
      <c r="B8" s="41"/>
      <c r="C8" s="91">
        <v>20</v>
      </c>
      <c r="D8" s="79">
        <v>68531.685862693819</v>
      </c>
      <c r="E8" s="41"/>
      <c r="F8" s="41"/>
      <c r="G8" s="41"/>
      <c r="H8" s="41"/>
      <c r="I8" s="41"/>
      <c r="J8" s="41"/>
      <c r="K8" s="41"/>
      <c r="L8" s="41"/>
      <c r="M8" s="41"/>
    </row>
    <row r="9" spans="2:13" x14ac:dyDescent="0.25">
      <c r="B9" s="41"/>
      <c r="C9" s="91">
        <v>25</v>
      </c>
      <c r="D9" s="79">
        <v>69407.877328367278</v>
      </c>
      <c r="E9" s="41"/>
      <c r="F9" s="41"/>
      <c r="G9" s="41"/>
      <c r="H9" s="41"/>
      <c r="I9" s="41"/>
      <c r="J9" s="41"/>
      <c r="K9" s="41"/>
      <c r="L9" s="41"/>
      <c r="M9" s="41"/>
    </row>
    <row r="10" spans="2:13" x14ac:dyDescent="0.25">
      <c r="B10" s="41"/>
      <c r="C10" s="91">
        <v>30</v>
      </c>
      <c r="D10" s="79">
        <v>60994.508794040754</v>
      </c>
      <c r="E10" s="41"/>
      <c r="F10" s="41"/>
      <c r="G10" s="41"/>
      <c r="H10" s="41"/>
      <c r="I10" s="41"/>
      <c r="J10" s="41"/>
      <c r="K10" s="41"/>
      <c r="L10" s="41"/>
      <c r="M10" s="41"/>
    </row>
    <row r="11" spans="2:13" x14ac:dyDescent="0.25">
      <c r="B11" s="41"/>
      <c r="C11" s="91">
        <v>35</v>
      </c>
      <c r="D11" s="79">
        <v>51652.184259714246</v>
      </c>
      <c r="E11" s="41"/>
      <c r="F11" s="41"/>
      <c r="G11" s="41"/>
      <c r="H11" s="41"/>
      <c r="I11" s="41"/>
      <c r="J11" s="41"/>
      <c r="K11" s="41"/>
      <c r="L11" s="41"/>
      <c r="M11" s="41"/>
    </row>
    <row r="12" spans="2:13" x14ac:dyDescent="0.25">
      <c r="B12" s="41"/>
      <c r="C12" s="91">
        <v>40</v>
      </c>
      <c r="D12" s="79">
        <v>46025.683725387731</v>
      </c>
      <c r="E12" s="41"/>
      <c r="F12" s="41"/>
      <c r="G12" s="41"/>
      <c r="H12" s="41"/>
      <c r="I12" s="41"/>
      <c r="J12" s="41"/>
      <c r="K12" s="41"/>
      <c r="L12" s="41"/>
      <c r="M12" s="41"/>
    </row>
    <row r="13" spans="2:13" x14ac:dyDescent="0.25">
      <c r="B13" s="41"/>
      <c r="C13" s="91">
        <v>45</v>
      </c>
      <c r="D13" s="79">
        <v>45043.963191061208</v>
      </c>
      <c r="E13" s="41"/>
      <c r="F13" s="41"/>
      <c r="G13" s="41"/>
      <c r="H13" s="41"/>
      <c r="I13" s="41"/>
      <c r="J13" s="41"/>
      <c r="K13" s="41"/>
      <c r="L13" s="41"/>
      <c r="M13" s="41"/>
    </row>
    <row r="14" spans="2:13" x14ac:dyDescent="0.25">
      <c r="B14" s="41"/>
      <c r="C14" s="91">
        <v>50</v>
      </c>
      <c r="D14" s="79">
        <v>44062.242656734677</v>
      </c>
      <c r="E14" s="41"/>
      <c r="F14" s="41"/>
      <c r="G14" s="41"/>
      <c r="H14" s="41"/>
      <c r="I14" s="41"/>
      <c r="J14" s="41"/>
      <c r="K14" s="41"/>
      <c r="L14" s="41"/>
      <c r="M14" s="41"/>
    </row>
    <row r="15" spans="2:13" x14ac:dyDescent="0.25">
      <c r="B15" s="41"/>
      <c r="C15" s="91">
        <v>55</v>
      </c>
      <c r="D15" s="79">
        <v>43080.522122408154</v>
      </c>
      <c r="E15" s="41"/>
      <c r="F15" s="41"/>
      <c r="G15" s="41"/>
      <c r="H15" s="41"/>
      <c r="I15" s="41"/>
      <c r="J15" s="41"/>
      <c r="K15" s="41"/>
      <c r="L15" s="41"/>
      <c r="M15" s="41"/>
    </row>
    <row r="16" spans="2:13" ht="15.75" thickBot="1" x14ac:dyDescent="0.3">
      <c r="B16" s="41"/>
      <c r="C16" s="92">
        <v>60</v>
      </c>
      <c r="D16" s="80">
        <v>42098.801588081624</v>
      </c>
      <c r="E16" s="41"/>
      <c r="F16" s="41"/>
      <c r="G16" s="41"/>
      <c r="H16" s="41"/>
      <c r="I16" s="41"/>
      <c r="J16" s="41"/>
      <c r="K16" s="41"/>
      <c r="L16" s="41"/>
      <c r="M16" s="41"/>
    </row>
    <row r="17" spans="2:13" x14ac:dyDescent="0.25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2:13" x14ac:dyDescent="0.25">
      <c r="F18" s="41"/>
      <c r="G18" s="41"/>
      <c r="H18" s="41"/>
      <c r="I18" s="41"/>
      <c r="J18" s="41"/>
      <c r="K18" s="41"/>
      <c r="L18" s="41"/>
      <c r="M18" s="41"/>
    </row>
    <row r="19" spans="2:13" x14ac:dyDescent="0.25">
      <c r="F19" s="41"/>
      <c r="G19" s="41"/>
      <c r="H19" s="41"/>
      <c r="I19" s="41"/>
      <c r="J19" s="41"/>
      <c r="K19" s="41"/>
      <c r="L19" s="41"/>
      <c r="M19" s="41"/>
    </row>
    <row r="20" spans="2:13" x14ac:dyDescent="0.25">
      <c r="F20" s="41"/>
      <c r="G20" s="41"/>
      <c r="H20" s="41"/>
      <c r="I20" s="41"/>
      <c r="J20" s="41"/>
      <c r="K20" s="41"/>
      <c r="L20" s="41"/>
      <c r="M20" s="41"/>
    </row>
    <row r="21" spans="2:13" x14ac:dyDescent="0.25">
      <c r="F21" s="41"/>
      <c r="G21" s="41"/>
      <c r="H21" s="41"/>
      <c r="I21" s="41"/>
      <c r="J21" s="41"/>
      <c r="K21" s="41"/>
      <c r="L21" s="41"/>
      <c r="M21" s="41"/>
    </row>
    <row r="22" spans="2:13" x14ac:dyDescent="0.25">
      <c r="C22" t="s">
        <v>76</v>
      </c>
      <c r="F22" s="41"/>
      <c r="G22" s="41"/>
      <c r="H22" s="41"/>
      <c r="I22" s="41"/>
      <c r="J22" s="41"/>
      <c r="K22" s="41"/>
      <c r="L22" s="41"/>
      <c r="M22" s="41"/>
    </row>
    <row r="23" spans="2:13" x14ac:dyDescent="0.25">
      <c r="C23" t="s">
        <v>77</v>
      </c>
      <c r="F23" s="41"/>
      <c r="G23" s="41"/>
      <c r="H23" s="41"/>
      <c r="I23" s="41"/>
      <c r="J23" s="41"/>
      <c r="K23" s="41"/>
      <c r="L23" s="41"/>
      <c r="M23" s="41"/>
    </row>
    <row r="24" spans="2:13" ht="15.75" thickBot="1" x14ac:dyDescent="0.3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2:13" ht="15.75" thickBot="1" x14ac:dyDescent="0.3">
      <c r="B25" s="41"/>
      <c r="C25" s="93" t="s">
        <v>13</v>
      </c>
      <c r="D25" s="88" t="s">
        <v>68</v>
      </c>
      <c r="E25" s="41"/>
      <c r="F25" s="41"/>
      <c r="G25" s="41"/>
      <c r="H25" s="41"/>
      <c r="I25" s="41"/>
      <c r="J25" s="41"/>
      <c r="K25" s="41"/>
      <c r="L25" s="41"/>
      <c r="M25" s="41"/>
    </row>
    <row r="26" spans="2:13" x14ac:dyDescent="0.25">
      <c r="B26" s="41"/>
      <c r="C26" s="89">
        <v>0.5</v>
      </c>
      <c r="D26" s="90">
        <v>76786.760794040762</v>
      </c>
      <c r="E26" s="41"/>
      <c r="F26" s="41"/>
      <c r="G26" s="41"/>
      <c r="H26" s="41"/>
      <c r="I26" s="41"/>
      <c r="J26" s="41"/>
      <c r="K26" s="41"/>
      <c r="L26" s="41"/>
      <c r="M26" s="41"/>
    </row>
    <row r="27" spans="2:13" x14ac:dyDescent="0.25">
      <c r="B27" s="41"/>
      <c r="C27" s="91">
        <v>0.55000000000000004</v>
      </c>
      <c r="D27" s="79">
        <v>74928.848794040765</v>
      </c>
      <c r="E27" s="41"/>
      <c r="F27" s="41"/>
      <c r="G27" s="41"/>
      <c r="H27" s="41"/>
      <c r="I27" s="41"/>
      <c r="J27" s="41"/>
      <c r="K27" s="41"/>
      <c r="L27" s="41"/>
      <c r="M27" s="41"/>
    </row>
    <row r="28" spans="2:13" x14ac:dyDescent="0.25">
      <c r="B28" s="41"/>
      <c r="C28" s="91">
        <v>0.6</v>
      </c>
      <c r="D28" s="79">
        <v>72141.980794040763</v>
      </c>
      <c r="E28" s="41"/>
      <c r="F28" s="41"/>
      <c r="G28" s="41"/>
      <c r="H28" s="41"/>
      <c r="I28" s="41"/>
      <c r="J28" s="41"/>
      <c r="K28" s="41"/>
      <c r="L28" s="41"/>
      <c r="M28" s="41"/>
    </row>
    <row r="29" spans="2:13" x14ac:dyDescent="0.25">
      <c r="B29" s="41"/>
      <c r="C29" s="91">
        <v>0.65</v>
      </c>
      <c r="D29" s="79">
        <v>69355.11279404076</v>
      </c>
      <c r="E29" s="41"/>
      <c r="F29" s="41"/>
      <c r="G29" s="41"/>
      <c r="H29" s="41"/>
      <c r="I29" s="41"/>
      <c r="J29" s="41"/>
      <c r="K29" s="41"/>
      <c r="L29" s="41"/>
      <c r="M29" s="41"/>
    </row>
    <row r="30" spans="2:13" x14ac:dyDescent="0.25">
      <c r="B30" s="41"/>
      <c r="C30" s="91">
        <v>0.7</v>
      </c>
      <c r="D30" s="79">
        <v>65639.288794040767</v>
      </c>
      <c r="E30" s="41"/>
      <c r="F30" s="41"/>
      <c r="G30" s="41"/>
      <c r="H30" s="41"/>
      <c r="I30" s="41"/>
      <c r="J30" s="41"/>
      <c r="K30" s="41"/>
      <c r="L30" s="41"/>
      <c r="M30" s="41"/>
    </row>
    <row r="31" spans="2:13" x14ac:dyDescent="0.25">
      <c r="B31" s="41"/>
      <c r="C31" s="91">
        <v>0.75</v>
      </c>
      <c r="D31" s="79">
        <v>60994.508794040754</v>
      </c>
      <c r="E31" s="41"/>
      <c r="F31" s="41"/>
      <c r="G31" s="41"/>
      <c r="H31" s="41"/>
      <c r="I31" s="41"/>
      <c r="J31" s="41"/>
      <c r="K31" s="41"/>
      <c r="L31" s="41"/>
      <c r="M31" s="41"/>
    </row>
    <row r="32" spans="2:13" x14ac:dyDescent="0.25">
      <c r="B32" s="41"/>
      <c r="C32" s="91">
        <v>0.8</v>
      </c>
      <c r="D32" s="79">
        <v>52633.904794040769</v>
      </c>
      <c r="E32" s="41"/>
      <c r="F32" s="41"/>
      <c r="G32" s="41"/>
      <c r="H32" s="41"/>
      <c r="I32" s="41"/>
      <c r="J32" s="41"/>
      <c r="K32" s="41"/>
      <c r="L32" s="41"/>
      <c r="M32" s="41"/>
    </row>
    <row r="33" spans="1:14" x14ac:dyDescent="0.25">
      <c r="B33" s="41"/>
      <c r="C33" s="91">
        <v>0.85</v>
      </c>
      <c r="D33" s="79">
        <v>48918.080794040776</v>
      </c>
      <c r="E33" s="41"/>
      <c r="F33" s="41"/>
      <c r="G33" s="41"/>
      <c r="H33" s="41"/>
      <c r="I33" s="41"/>
      <c r="J33" s="41"/>
      <c r="K33" s="41"/>
      <c r="L33" s="41"/>
      <c r="M33" s="41"/>
    </row>
    <row r="34" spans="1:14" x14ac:dyDescent="0.25">
      <c r="B34" s="41"/>
      <c r="C34" s="91">
        <v>0.9</v>
      </c>
      <c r="D34" s="79">
        <v>48918.080794040776</v>
      </c>
      <c r="E34" s="41"/>
      <c r="F34" s="41"/>
      <c r="G34" s="41"/>
      <c r="H34" s="41"/>
      <c r="I34" s="41"/>
      <c r="J34" s="41"/>
      <c r="K34" s="41"/>
      <c r="L34" s="41"/>
      <c r="M34" s="41"/>
    </row>
    <row r="35" spans="1:14" x14ac:dyDescent="0.25">
      <c r="B35" s="41"/>
      <c r="C35" s="91">
        <v>0.95</v>
      </c>
      <c r="D35" s="79">
        <v>48918.080794040776</v>
      </c>
      <c r="E35" s="41"/>
      <c r="F35" s="41"/>
      <c r="G35" s="41"/>
      <c r="H35" s="41"/>
      <c r="I35" s="41"/>
      <c r="J35" s="41"/>
      <c r="K35" s="41"/>
      <c r="L35" s="41"/>
      <c r="M35" s="41"/>
    </row>
    <row r="36" spans="1:14" ht="15.75" thickBot="1" x14ac:dyDescent="0.3">
      <c r="B36" s="41"/>
      <c r="C36" s="92">
        <v>1</v>
      </c>
      <c r="D36" s="80">
        <v>48918.080794040798</v>
      </c>
      <c r="E36" s="41"/>
      <c r="F36" s="41"/>
      <c r="G36" s="41"/>
      <c r="H36" s="41"/>
      <c r="I36" s="41"/>
      <c r="J36" s="41"/>
      <c r="K36" s="41"/>
      <c r="L36" s="41"/>
      <c r="M36" s="41"/>
    </row>
    <row r="37" spans="1:14" x14ac:dyDescent="0.25">
      <c r="B37" s="41"/>
      <c r="C37" s="48"/>
      <c r="D37" s="82"/>
      <c r="E37" s="41"/>
      <c r="F37" s="41"/>
      <c r="G37" s="41"/>
      <c r="H37" s="41"/>
      <c r="I37" s="41"/>
      <c r="J37" s="41"/>
      <c r="K37" s="41"/>
      <c r="L37" s="41"/>
      <c r="M37" s="41"/>
    </row>
    <row r="38" spans="1:14" x14ac:dyDescent="0.2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4" x14ac:dyDescent="0.25">
      <c r="F39" s="41"/>
      <c r="G39" s="41"/>
      <c r="H39" s="41"/>
      <c r="I39" s="41"/>
      <c r="J39" s="41"/>
      <c r="K39" s="41"/>
      <c r="L39" s="41"/>
      <c r="M39" s="41"/>
    </row>
    <row r="40" spans="1:14" ht="90" customHeight="1" x14ac:dyDescent="0.25">
      <c r="K40" s="201" t="s">
        <v>84</v>
      </c>
      <c r="L40" s="201"/>
      <c r="M40" s="201"/>
      <c r="N40" s="201"/>
    </row>
    <row r="43" spans="1:14" x14ac:dyDescent="0.25">
      <c r="A43" s="41"/>
      <c r="B43" s="41"/>
      <c r="C43" s="41"/>
      <c r="D43" s="41"/>
      <c r="E43" s="41"/>
      <c r="F43" s="41"/>
      <c r="G43" s="41"/>
      <c r="H43" s="41"/>
      <c r="I43" s="41"/>
    </row>
    <row r="44" spans="1:14" ht="15.75" thickBot="1" x14ac:dyDescent="0.3">
      <c r="A44" s="41"/>
      <c r="B44" s="41"/>
      <c r="C44" s="41"/>
      <c r="D44" s="41"/>
      <c r="E44" s="41"/>
      <c r="F44" s="41"/>
      <c r="G44" s="41"/>
      <c r="H44" s="41"/>
      <c r="I44" s="41"/>
    </row>
    <row r="45" spans="1:14" ht="45.75" thickBot="1" x14ac:dyDescent="0.3">
      <c r="A45" s="41"/>
      <c r="B45" s="53" t="s">
        <v>70</v>
      </c>
      <c r="C45" s="54" t="s">
        <v>71</v>
      </c>
      <c r="D45" s="55" t="s">
        <v>90</v>
      </c>
      <c r="E45" s="56" t="s">
        <v>85</v>
      </c>
      <c r="F45" s="56" t="s">
        <v>86</v>
      </c>
      <c r="G45" s="56" t="s">
        <v>87</v>
      </c>
      <c r="H45" s="57" t="s">
        <v>88</v>
      </c>
      <c r="I45" s="41"/>
      <c r="K45" s="114" t="s">
        <v>91</v>
      </c>
    </row>
    <row r="46" spans="1:14" x14ac:dyDescent="0.25">
      <c r="A46" s="41"/>
      <c r="B46" s="202" t="s">
        <v>65</v>
      </c>
      <c r="C46" s="58" t="s">
        <v>68</v>
      </c>
      <c r="D46" s="108">
        <f>+ACTUAL!N12</f>
        <v>53965.543599833807</v>
      </c>
      <c r="E46" s="109">
        <f>+'NORMA 1 AÑO'!N12</f>
        <v>71642.523675241377</v>
      </c>
      <c r="F46" s="109">
        <f>+'ESC 1 1 AÑO'!N12</f>
        <v>31984.840086864249</v>
      </c>
      <c r="G46" s="109">
        <f>+'ESC 2 EN B2 1 AÑO'!N12</f>
        <v>32913.830251554333</v>
      </c>
      <c r="H46" s="110">
        <f>+'ESC 3 MAS EN B2 1 AÑO'!N12</f>
        <v>54966.252116336836</v>
      </c>
      <c r="I46" s="41"/>
      <c r="K46" s="115">
        <f>1-(F46/$D$46)</f>
        <v>0.40730996200022063</v>
      </c>
      <c r="L46" s="115">
        <f>1-(G46/$F$46)</f>
        <v>-2.9044702495530261E-2</v>
      </c>
      <c r="M46" s="115">
        <f>1-(H46/$D$46)</f>
        <v>-1.8543471440286119E-2</v>
      </c>
    </row>
    <row r="47" spans="1:14" x14ac:dyDescent="0.25">
      <c r="A47" s="41"/>
      <c r="B47" s="203"/>
      <c r="C47" s="60" t="s">
        <v>13</v>
      </c>
      <c r="D47" s="61">
        <f>+ACTUAL!C8</f>
        <v>1</v>
      </c>
      <c r="E47" s="62">
        <f>+'NORMA 1 AÑO'!C8</f>
        <v>0.75</v>
      </c>
      <c r="F47" s="62">
        <f>+'ESC 1 1 AÑO'!C8</f>
        <v>0.65345775462050981</v>
      </c>
      <c r="G47" s="62">
        <f>+'ESC 2 EN B2 1 AÑO'!C8</f>
        <v>0.51011116260563949</v>
      </c>
      <c r="H47" s="63">
        <f>+'ESC 3 MAS EN B2 1 AÑO'!C8</f>
        <v>0.91586963078466532</v>
      </c>
      <c r="I47" s="41"/>
    </row>
    <row r="48" spans="1:14" ht="32.25" customHeight="1" x14ac:dyDescent="0.25">
      <c r="A48" s="41"/>
      <c r="B48" s="203"/>
      <c r="C48" s="67" t="s">
        <v>72</v>
      </c>
      <c r="D48" s="68">
        <f>+ACTUAL!G5</f>
        <v>3</v>
      </c>
      <c r="E48" s="69">
        <f>+'NORMA 1 AÑO'!G5</f>
        <v>5</v>
      </c>
      <c r="F48" s="69">
        <f>+'ESC 1 1 AÑO'!G5</f>
        <v>58.343727854881202</v>
      </c>
      <c r="G48" s="69">
        <f>+'ESC 2 EN B2 1 AÑO'!G5</f>
        <v>58.353537943633931</v>
      </c>
      <c r="H48" s="70">
        <f>+'ESC 3 MAS EN B2 1 AÑO'!G5</f>
        <v>9.49048774898381</v>
      </c>
      <c r="I48" s="41"/>
    </row>
    <row r="49" spans="1:9" ht="19.5" customHeight="1" thickBot="1" x14ac:dyDescent="0.3">
      <c r="A49" s="41"/>
      <c r="B49" s="203"/>
      <c r="C49" s="94" t="s">
        <v>89</v>
      </c>
      <c r="D49" s="95">
        <v>12</v>
      </c>
      <c r="E49" s="96">
        <f>+D49+1</f>
        <v>13</v>
      </c>
      <c r="F49" s="96">
        <f t="shared" ref="F49:G49" si="0">+E49+1</f>
        <v>14</v>
      </c>
      <c r="G49" s="96">
        <f t="shared" si="0"/>
        <v>15</v>
      </c>
      <c r="H49" s="106">
        <f>+G49+1</f>
        <v>16</v>
      </c>
      <c r="I49" s="41"/>
    </row>
    <row r="50" spans="1:9" x14ac:dyDescent="0.25">
      <c r="A50" s="41"/>
      <c r="B50" s="204" t="s">
        <v>66</v>
      </c>
      <c r="C50" s="59" t="s">
        <v>68</v>
      </c>
      <c r="D50" s="99" t="s">
        <v>67</v>
      </c>
      <c r="E50" s="113">
        <f>+'NORMA 10 AÑOS'!N12</f>
        <v>71540.903167524069</v>
      </c>
      <c r="F50" s="112">
        <f>+'ESC 1 10AÑOS'!N12</f>
        <v>31624.704740091529</v>
      </c>
      <c r="G50" s="112">
        <f>+'ESC 2 EN B2 10 AÑOS'!N12</f>
        <v>33481.625202535339</v>
      </c>
      <c r="H50" s="111">
        <f>+'ESC 3 MAS EN B2 10 AÑOS'!N12</f>
        <v>56683.493650232878</v>
      </c>
      <c r="I50" s="41"/>
    </row>
    <row r="51" spans="1:9" x14ac:dyDescent="0.25">
      <c r="A51" s="41"/>
      <c r="B51" s="205"/>
      <c r="C51" s="64" t="s">
        <v>13</v>
      </c>
      <c r="D51" s="100" t="s">
        <v>67</v>
      </c>
      <c r="E51" s="65">
        <f>+'NORMA 10 AÑOS'!C8</f>
        <v>0.75</v>
      </c>
      <c r="F51" s="65">
        <f>+'ESC 1 10AÑOS'!C8</f>
        <v>0.97549248311458736</v>
      </c>
      <c r="G51" s="65">
        <f>+'ESC 2 EN B2 10 AÑOS'!C8</f>
        <v>0.55126156721328168</v>
      </c>
      <c r="H51" s="66">
        <f>+'ESC 3 MAS EN B2 10 AÑOS'!C8</f>
        <v>0.86467988489763781</v>
      </c>
      <c r="I51" s="41"/>
    </row>
    <row r="52" spans="1:9" ht="30.75" customHeight="1" x14ac:dyDescent="0.25">
      <c r="A52" s="41"/>
      <c r="B52" s="205"/>
      <c r="C52" s="104" t="s">
        <v>69</v>
      </c>
      <c r="D52" s="101" t="s">
        <v>67</v>
      </c>
      <c r="E52" s="97">
        <f>+'NORMA 10 AÑOS'!G5</f>
        <v>5</v>
      </c>
      <c r="F52" s="97">
        <f>+'ESC 1 10AÑOS'!G5</f>
        <v>58.824597510427516</v>
      </c>
      <c r="G52" s="97">
        <f>+'ESC 2 EN B2 10 AÑOS'!G5</f>
        <v>56.000627441374682</v>
      </c>
      <c r="H52" s="98">
        <f>+'ESC 3 MAS EN B2 10 AÑOS'!G5</f>
        <v>11.171986912943147</v>
      </c>
      <c r="I52" s="41"/>
    </row>
    <row r="53" spans="1:9" ht="24" customHeight="1" thickBot="1" x14ac:dyDescent="0.3">
      <c r="A53" s="41"/>
      <c r="B53" s="206"/>
      <c r="C53" s="105" t="s">
        <v>89</v>
      </c>
      <c r="D53" s="102"/>
      <c r="E53" s="103">
        <f>+H49+1</f>
        <v>17</v>
      </c>
      <c r="F53" s="103">
        <f t="shared" ref="F53:G53" si="1">+E53+1</f>
        <v>18</v>
      </c>
      <c r="G53" s="103">
        <f t="shared" si="1"/>
        <v>19</v>
      </c>
      <c r="H53" s="107">
        <f>+G53+1</f>
        <v>20</v>
      </c>
      <c r="I53" s="41"/>
    </row>
    <row r="54" spans="1:9" x14ac:dyDescent="0.25">
      <c r="A54" s="41"/>
      <c r="B54" s="41"/>
      <c r="C54" s="41"/>
      <c r="D54" s="41"/>
      <c r="E54" s="41"/>
      <c r="F54" s="41"/>
      <c r="G54" s="41"/>
      <c r="H54" s="41"/>
      <c r="I54" s="41"/>
    </row>
    <row r="55" spans="1:9" x14ac:dyDescent="0.25">
      <c r="A55" s="41"/>
      <c r="B55" s="41"/>
      <c r="C55" s="41"/>
      <c r="D55" s="41"/>
      <c r="E55" s="41"/>
      <c r="F55" s="41"/>
      <c r="G55" s="41"/>
      <c r="H55" s="41"/>
      <c r="I55" s="41"/>
    </row>
    <row r="57" spans="1:9" x14ac:dyDescent="0.25">
      <c r="D57" s="116"/>
      <c r="E57" s="117">
        <f>1-(E50/$E$46)</f>
        <v>1.4184384148436813E-3</v>
      </c>
      <c r="F57" s="115">
        <f>1-(F50/$F$46)</f>
        <v>1.1259563774421499E-2</v>
      </c>
      <c r="G57" s="115">
        <f>1-(G50/$G$46)</f>
        <v>-1.7250953372532241E-2</v>
      </c>
      <c r="H57" s="117">
        <f>1-(H50/$H$46)</f>
        <v>-3.1241743211115836E-2</v>
      </c>
    </row>
    <row r="58" spans="1:9" x14ac:dyDescent="0.25">
      <c r="D58" s="115"/>
      <c r="F58" s="118">
        <f t="shared" ref="F58:G58" si="2">+F52-F48</f>
        <v>0.48086965554631433</v>
      </c>
      <c r="G58" s="118">
        <f t="shared" si="2"/>
        <v>-2.3529105022592489</v>
      </c>
      <c r="H58" s="118">
        <f>+H52-H48</f>
        <v>1.6814991639593373</v>
      </c>
    </row>
    <row r="59" spans="1:9" x14ac:dyDescent="0.25">
      <c r="H59" s="117">
        <f>(H48/$H$52)</f>
        <v>0.84948969444179534</v>
      </c>
    </row>
  </sheetData>
  <mergeCells count="3">
    <mergeCell ref="K40:N40"/>
    <mergeCell ref="B46:B49"/>
    <mergeCell ref="B50:B5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pageSetUpPr fitToPage="1"/>
  </sheetPr>
  <dimension ref="A2:U81"/>
  <sheetViews>
    <sheetView view="pageBreakPreview" zoomScale="55" zoomScaleNormal="70" zoomScaleSheetLayoutView="55" workbookViewId="0">
      <selection activeCell="M79" sqref="M79:N79"/>
    </sheetView>
  </sheetViews>
  <sheetFormatPr baseColWidth="10" defaultRowHeight="15" x14ac:dyDescent="0.25"/>
  <cols>
    <col min="1" max="1" width="4.85546875" customWidth="1"/>
    <col min="2" max="2" width="19.5703125" customWidth="1"/>
    <col min="3" max="3" width="17.5703125" customWidth="1"/>
    <col min="4" max="4" width="19.85546875" customWidth="1"/>
    <col min="5" max="6" width="17.5703125" customWidth="1"/>
    <col min="7" max="7" width="22.28515625" customWidth="1"/>
    <col min="8" max="8" width="27" customWidth="1"/>
    <col min="9" max="9" width="3.85546875" hidden="1" customWidth="1"/>
    <col min="10" max="11" width="4.140625" hidden="1" customWidth="1"/>
    <col min="12" max="12" width="25.28515625" customWidth="1"/>
    <col min="13" max="13" width="27.140625" customWidth="1"/>
    <col min="14" max="14" width="21" customWidth="1"/>
    <col min="15" max="15" width="21.85546875" customWidth="1"/>
    <col min="16" max="16" width="6.42578125" customWidth="1"/>
    <col min="17" max="17" width="16.28515625" customWidth="1"/>
    <col min="18" max="18" width="17.85546875" customWidth="1"/>
    <col min="19" max="19" width="16.140625" customWidth="1"/>
    <col min="20" max="20" width="16.85546875" customWidth="1"/>
    <col min="21" max="23" width="10" customWidth="1"/>
    <col min="24" max="24" width="14.140625" customWidth="1"/>
    <col min="25" max="25" width="14.85546875" customWidth="1"/>
    <col min="26" max="26" width="11" customWidth="1"/>
    <col min="27" max="27" width="14.5703125" customWidth="1"/>
    <col min="28" max="28" width="8.5703125" customWidth="1"/>
    <col min="29" max="31" width="10.140625" customWidth="1"/>
    <col min="32" max="34" width="11" bestFit="1" customWidth="1"/>
    <col min="35" max="35" width="5.85546875" bestFit="1" customWidth="1"/>
    <col min="36" max="36" width="4" customWidth="1"/>
    <col min="37" max="37" width="4.140625" customWidth="1"/>
    <col min="38" max="38" width="9.5703125" bestFit="1" customWidth="1"/>
    <col min="39" max="39" width="14.42578125" customWidth="1"/>
    <col min="40" max="40" width="20.140625" customWidth="1"/>
    <col min="41" max="41" width="18.85546875" customWidth="1"/>
    <col min="42" max="42" width="17" customWidth="1"/>
    <col min="43" max="43" width="20" customWidth="1"/>
    <col min="44" max="44" width="20.28515625" customWidth="1"/>
    <col min="45" max="45" width="22.140625" customWidth="1"/>
    <col min="46" max="46" width="19" customWidth="1"/>
    <col min="47" max="48" width="10" customWidth="1"/>
    <col min="49" max="49" width="7.42578125" customWidth="1"/>
    <col min="50" max="50" width="6.7109375" bestFit="1" customWidth="1"/>
  </cols>
  <sheetData>
    <row r="2" spans="1:19" x14ac:dyDescent="0.25">
      <c r="B2" s="180" t="s">
        <v>50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9" ht="15.75" thickBot="1" x14ac:dyDescent="0.3">
      <c r="L3" s="143"/>
      <c r="M3" s="143"/>
      <c r="N3" s="143"/>
      <c r="O3" s="143"/>
      <c r="P3" s="143"/>
    </row>
    <row r="4" spans="1:19" ht="16.5" thickBot="1" x14ac:dyDescent="0.3">
      <c r="A4" s="1"/>
      <c r="B4" s="181" t="s">
        <v>33</v>
      </c>
      <c r="C4" s="182"/>
      <c r="D4" s="183"/>
      <c r="F4" s="181" t="s">
        <v>34</v>
      </c>
      <c r="G4" s="182"/>
      <c r="H4" s="183"/>
      <c r="L4" s="143"/>
      <c r="M4" s="189" t="s">
        <v>35</v>
      </c>
      <c r="N4" s="190"/>
      <c r="O4" s="191"/>
      <c r="P4" s="143"/>
      <c r="R4" s="4" t="s">
        <v>36</v>
      </c>
      <c r="S4" s="4" t="s">
        <v>37</v>
      </c>
    </row>
    <row r="5" spans="1:19" ht="15.75" x14ac:dyDescent="0.25">
      <c r="A5" s="1"/>
      <c r="B5" s="25"/>
      <c r="C5" s="7"/>
      <c r="D5" s="26"/>
      <c r="F5" s="25" t="s">
        <v>16</v>
      </c>
      <c r="G5" s="33">
        <v>5</v>
      </c>
      <c r="H5" s="26" t="s">
        <v>14</v>
      </c>
      <c r="L5" s="143"/>
      <c r="M5" s="144" t="s">
        <v>78</v>
      </c>
      <c r="N5" s="34">
        <f>+G11*$S$21</f>
        <v>1.0438181667894015</v>
      </c>
      <c r="O5" s="145" t="s">
        <v>31</v>
      </c>
      <c r="P5" s="143"/>
      <c r="R5" s="3" t="s">
        <v>26</v>
      </c>
      <c r="S5" s="20">
        <f>152000/0.257</f>
        <v>591439.68871595326</v>
      </c>
    </row>
    <row r="6" spans="1:19" ht="15.75" x14ac:dyDescent="0.25">
      <c r="A6" s="1"/>
      <c r="B6" s="25" t="s">
        <v>0</v>
      </c>
      <c r="C6" s="7">
        <v>18</v>
      </c>
      <c r="D6" s="26" t="s">
        <v>1</v>
      </c>
      <c r="F6" s="25" t="s">
        <v>10</v>
      </c>
      <c r="G6" s="7">
        <f>+C6*$G$5*60/1000</f>
        <v>5.4</v>
      </c>
      <c r="H6" s="26" t="s">
        <v>31</v>
      </c>
      <c r="L6" s="143"/>
      <c r="M6" s="144" t="s">
        <v>38</v>
      </c>
      <c r="N6" s="146">
        <f>+S8</f>
        <v>631723.2295719845</v>
      </c>
      <c r="O6" s="145" t="s">
        <v>39</v>
      </c>
      <c r="P6" s="143"/>
      <c r="R6" s="3" t="s">
        <v>27</v>
      </c>
      <c r="S6" s="20">
        <v>723730</v>
      </c>
    </row>
    <row r="7" spans="1:19" ht="15.75" x14ac:dyDescent="0.25">
      <c r="A7" s="1"/>
      <c r="B7" s="25" t="s">
        <v>0</v>
      </c>
      <c r="C7" s="7">
        <f>+C6/1000</f>
        <v>1.7999999999999999E-2</v>
      </c>
      <c r="D7" s="26" t="s">
        <v>2</v>
      </c>
      <c r="F7" s="25" t="s">
        <v>5</v>
      </c>
      <c r="G7" s="31">
        <f>+G6/G11</f>
        <v>3.8571428571428577</v>
      </c>
      <c r="H7" s="26" t="s">
        <v>32</v>
      </c>
      <c r="L7" s="143"/>
      <c r="M7" s="144" t="s">
        <v>83</v>
      </c>
      <c r="N7" s="146">
        <f>+N5*N6</f>
        <v>659404.18341010914</v>
      </c>
      <c r="O7" s="145" t="s">
        <v>46</v>
      </c>
      <c r="P7" s="143"/>
      <c r="Q7" s="5"/>
      <c r="R7" s="3" t="s">
        <v>28</v>
      </c>
      <c r="S7" s="21">
        <v>580000</v>
      </c>
    </row>
    <row r="8" spans="1:19" ht="15.75" x14ac:dyDescent="0.25">
      <c r="A8" s="1"/>
      <c r="B8" s="25" t="s">
        <v>13</v>
      </c>
      <c r="C8" s="24">
        <v>0.75</v>
      </c>
      <c r="D8" s="26"/>
      <c r="F8" s="25" t="s">
        <v>23</v>
      </c>
      <c r="G8" s="34">
        <v>0.2</v>
      </c>
      <c r="H8" s="26" t="s">
        <v>6</v>
      </c>
      <c r="L8" s="143"/>
      <c r="M8" s="144" t="s">
        <v>40</v>
      </c>
      <c r="N8" s="34">
        <f>365</f>
        <v>365</v>
      </c>
      <c r="O8" s="145" t="s">
        <v>44</v>
      </c>
      <c r="P8" s="143"/>
      <c r="Q8" s="5"/>
      <c r="R8" s="3" t="s">
        <v>29</v>
      </c>
      <c r="S8" s="20">
        <f>+AVERAGE(S5:S7)</f>
        <v>631723.2295719845</v>
      </c>
    </row>
    <row r="9" spans="1:19" x14ac:dyDescent="0.25">
      <c r="B9" s="25" t="s">
        <v>12</v>
      </c>
      <c r="C9" s="7">
        <f>$C$8*C6</f>
        <v>13.5</v>
      </c>
      <c r="D9" s="26" t="s">
        <v>1</v>
      </c>
      <c r="F9" s="25"/>
      <c r="G9" s="7">
        <f>+G8+0.4</f>
        <v>0.60000000000000009</v>
      </c>
      <c r="H9" s="26" t="s">
        <v>7</v>
      </c>
      <c r="L9" s="143"/>
      <c r="M9" s="50" t="s">
        <v>40</v>
      </c>
      <c r="N9" s="85">
        <f>+N8*16</f>
        <v>5840</v>
      </c>
      <c r="O9" s="145" t="s">
        <v>41</v>
      </c>
      <c r="P9" s="143"/>
      <c r="Q9" s="5"/>
    </row>
    <row r="10" spans="1:19" ht="15.75" x14ac:dyDescent="0.25">
      <c r="A10" s="1"/>
      <c r="B10" s="25" t="s">
        <v>12</v>
      </c>
      <c r="C10" s="7">
        <f>C8*C7</f>
        <v>1.3499999999999998E-2</v>
      </c>
      <c r="D10" s="26" t="s">
        <v>1</v>
      </c>
      <c r="F10" s="25"/>
      <c r="G10" s="7">
        <f>+G9+0.4</f>
        <v>1</v>
      </c>
      <c r="H10" s="26" t="s">
        <v>8</v>
      </c>
      <c r="L10" s="143"/>
      <c r="M10" s="144" t="s">
        <v>42</v>
      </c>
      <c r="N10" s="146">
        <f>N5*N6/N9</f>
        <v>112.91167524145705</v>
      </c>
      <c r="O10" s="145" t="s">
        <v>43</v>
      </c>
      <c r="P10" s="143"/>
      <c r="R10" t="s">
        <v>15</v>
      </c>
      <c r="S10" s="5">
        <f>+(208.12+123.65)/2</f>
        <v>165.88499999999999</v>
      </c>
    </row>
    <row r="11" spans="1:19" ht="15.75" x14ac:dyDescent="0.25">
      <c r="A11" s="1"/>
      <c r="B11" s="25" t="s">
        <v>12</v>
      </c>
      <c r="C11" s="7">
        <f>+C10*60</f>
        <v>0.80999999999999983</v>
      </c>
      <c r="D11" s="26" t="s">
        <v>64</v>
      </c>
      <c r="F11" s="25"/>
      <c r="G11" s="7">
        <f>+G10+0.4</f>
        <v>1.4</v>
      </c>
      <c r="H11" s="26" t="s">
        <v>9</v>
      </c>
      <c r="L11" s="143"/>
      <c r="M11" s="144"/>
      <c r="N11" s="150"/>
      <c r="O11" s="145"/>
      <c r="P11" s="143"/>
      <c r="R11" t="s">
        <v>30</v>
      </c>
      <c r="S11">
        <v>5.6</v>
      </c>
    </row>
    <row r="12" spans="1:19" ht="16.5" thickBot="1" x14ac:dyDescent="0.3">
      <c r="A12" s="1"/>
      <c r="B12" s="27"/>
      <c r="C12" s="28"/>
      <c r="D12" s="29"/>
      <c r="F12" s="27"/>
      <c r="G12" s="28"/>
      <c r="H12" s="29"/>
      <c r="L12" s="143"/>
      <c r="M12" s="149" t="s">
        <v>47</v>
      </c>
      <c r="N12" s="84">
        <f>N10+O79</f>
        <v>71642.523675241377</v>
      </c>
      <c r="O12" s="147" t="s">
        <v>46</v>
      </c>
      <c r="P12" s="143"/>
    </row>
    <row r="13" spans="1:19" ht="15.75" x14ac:dyDescent="0.25">
      <c r="A13" s="1"/>
      <c r="L13" s="143"/>
      <c r="M13" s="143"/>
      <c r="N13" s="41"/>
      <c r="O13" s="143"/>
      <c r="P13" s="143"/>
    </row>
    <row r="14" spans="1:19" ht="3" customHeight="1" thickBot="1" x14ac:dyDescent="0.3">
      <c r="A14" s="1"/>
      <c r="O14" s="143"/>
      <c r="P14" s="143"/>
    </row>
    <row r="15" spans="1:19" ht="16.5" thickBot="1" x14ac:dyDescent="0.3">
      <c r="A15" s="1"/>
      <c r="B15" s="11">
        <v>1</v>
      </c>
      <c r="C15" s="12">
        <v>2</v>
      </c>
      <c r="D15" s="12">
        <v>3</v>
      </c>
      <c r="E15" s="12">
        <v>4</v>
      </c>
      <c r="F15" s="12">
        <v>5</v>
      </c>
      <c r="G15" s="12">
        <v>6</v>
      </c>
      <c r="H15" s="12">
        <v>7</v>
      </c>
      <c r="I15" s="12"/>
      <c r="J15" s="12"/>
      <c r="K15" s="12"/>
      <c r="L15" s="13">
        <v>8</v>
      </c>
      <c r="M15" s="13">
        <v>9</v>
      </c>
      <c r="N15" s="13">
        <v>10</v>
      </c>
      <c r="O15" s="148">
        <v>11</v>
      </c>
      <c r="P15" s="143"/>
    </row>
    <row r="16" spans="1:19" ht="8.25" customHeight="1" thickBot="1" x14ac:dyDescent="0.3">
      <c r="A16" s="1"/>
      <c r="C16" s="1"/>
      <c r="Q16" s="2"/>
    </row>
    <row r="17" spans="1:21" ht="47.25" customHeight="1" thickBot="1" x14ac:dyDescent="0.3">
      <c r="A17" s="1"/>
      <c r="B17" s="134" t="s">
        <v>24</v>
      </c>
      <c r="C17" s="135" t="s">
        <v>4</v>
      </c>
      <c r="D17" s="136" t="s">
        <v>11</v>
      </c>
      <c r="E17" s="135" t="s">
        <v>20</v>
      </c>
      <c r="F17" s="135" t="s">
        <v>21</v>
      </c>
      <c r="G17" s="135" t="s">
        <v>22</v>
      </c>
      <c r="H17" s="135" t="s">
        <v>23</v>
      </c>
      <c r="I17" s="137" t="s">
        <v>3</v>
      </c>
      <c r="J17" s="137" t="s">
        <v>3</v>
      </c>
      <c r="K17" s="137" t="s">
        <v>3</v>
      </c>
      <c r="L17" s="137" t="s">
        <v>3</v>
      </c>
      <c r="M17" s="136" t="s">
        <v>17</v>
      </c>
      <c r="N17" s="136" t="s">
        <v>18</v>
      </c>
      <c r="O17" s="138" t="s">
        <v>25</v>
      </c>
      <c r="Q17" s="8"/>
      <c r="R17" s="8"/>
      <c r="S17" s="8"/>
      <c r="T17" s="8"/>
      <c r="U17" s="8"/>
    </row>
    <row r="18" spans="1:21" ht="15.75" x14ac:dyDescent="0.25">
      <c r="A18" s="1"/>
      <c r="B18" s="119">
        <v>0</v>
      </c>
      <c r="C18" s="120"/>
      <c r="D18" s="120"/>
      <c r="E18" s="142">
        <v>0</v>
      </c>
      <c r="F18" s="142">
        <v>0</v>
      </c>
      <c r="G18" s="120"/>
      <c r="H18" s="120"/>
      <c r="I18" s="120"/>
      <c r="J18" s="120"/>
      <c r="K18" s="122"/>
      <c r="L18" s="122"/>
      <c r="M18" s="123">
        <f t="shared" ref="M18:M49" si="0">IF(E19&gt;0,$S$10*$S$11,0)</f>
        <v>0</v>
      </c>
      <c r="N18" s="123">
        <f>+$S$10*F19</f>
        <v>0</v>
      </c>
      <c r="O18" s="124">
        <f>SUM(M18:N18)</f>
        <v>0</v>
      </c>
      <c r="Q18" s="7"/>
      <c r="R18" s="9" t="s">
        <v>79</v>
      </c>
      <c r="S18" s="22">
        <f>SQRT(G7)</f>
        <v>1.9639610121239315</v>
      </c>
      <c r="T18" s="7"/>
      <c r="U18" s="7"/>
    </row>
    <row r="19" spans="1:21" ht="15.75" x14ac:dyDescent="0.25">
      <c r="A19" s="1"/>
      <c r="B19" s="125">
        <v>1</v>
      </c>
      <c r="C19" s="10">
        <f>+$C$7*60</f>
        <v>1.0799999999999998</v>
      </c>
      <c r="D19" s="10">
        <f>+C19*1</f>
        <v>1.0799999999999998</v>
      </c>
      <c r="E19" s="17">
        <f t="shared" ref="E19:E50" si="1">IF(E18=0,IF(H18&lt;$G$9,0,$C$11),IF(H18&lt;$G$8,0,E18))</f>
        <v>0</v>
      </c>
      <c r="F19" s="10">
        <f t="shared" ref="F19:F50" si="2">IF(F18=0,IF(H18&lt;$G$9,0,IF(H18&lt;$G$10,0,$C$11)),IF(H18&lt;$G$8,0,F18))</f>
        <v>0</v>
      </c>
      <c r="G19" s="10">
        <f>+D19-E19-F19</f>
        <v>1.0799999999999998</v>
      </c>
      <c r="H19" s="18">
        <f t="shared" ref="H19:H50" si="3">+G19/$G$7</f>
        <v>0.27999999999999992</v>
      </c>
      <c r="I19" s="10" t="str">
        <f>+IF(E18=0,IF(E19&gt;0,"ENCENDIDO BOMBA 1",IF(F18=0,IF(F19&gt;0,"ENCENDIDO BOMBA 2",""))))</f>
        <v/>
      </c>
      <c r="J19" s="10" t="str">
        <f>+IF(F18=0,IF(F19&gt;0,"ENCENDIDO BOMBA 2",""),"")</f>
        <v/>
      </c>
      <c r="K19" s="10" t="str">
        <f>+IF(F18&gt;0,IF(F19=0,"APAGADO BOMBAS",""),"")</f>
        <v/>
      </c>
      <c r="L19" s="19" t="str">
        <f>+CONCATENATE(I19,J19,K19)</f>
        <v/>
      </c>
      <c r="M19" s="16">
        <f t="shared" si="0"/>
        <v>0</v>
      </c>
      <c r="N19" s="16">
        <f t="shared" ref="N19:N50" si="4">IF(F20&gt;0,$S$10*$S$11,0)</f>
        <v>0</v>
      </c>
      <c r="O19" s="126">
        <f t="shared" ref="O19:O77" si="5">SUM(M19:N19)</f>
        <v>0</v>
      </c>
      <c r="Q19" s="7"/>
      <c r="R19" s="9" t="s">
        <v>80</v>
      </c>
      <c r="S19" s="22">
        <f>+S18-0.2</f>
        <v>1.7639610121239315</v>
      </c>
      <c r="U19" s="7"/>
    </row>
    <row r="20" spans="1:21" ht="15.75" x14ac:dyDescent="0.25">
      <c r="A20" s="1"/>
      <c r="B20" s="125">
        <v>2</v>
      </c>
      <c r="C20" s="10">
        <f t="shared" ref="C20:C78" si="6">+$C$7*60</f>
        <v>1.0799999999999998</v>
      </c>
      <c r="D20" s="10">
        <f t="shared" ref="D20:D78" si="7">+C20*1</f>
        <v>1.0799999999999998</v>
      </c>
      <c r="E20" s="17">
        <f t="shared" si="1"/>
        <v>0</v>
      </c>
      <c r="F20" s="10">
        <f t="shared" si="2"/>
        <v>0</v>
      </c>
      <c r="G20" s="10">
        <f t="shared" ref="G20:G78" si="8">+G19+D20-E20-F20</f>
        <v>2.1599999999999997</v>
      </c>
      <c r="H20" s="18">
        <f t="shared" si="3"/>
        <v>0.55999999999999983</v>
      </c>
      <c r="I20" s="10" t="str">
        <f t="shared" ref="I20:I21" si="9">+IF(E19=0,IF(E20&gt;0,"ENCENDIDO BOMBA 1",IF(F19=0,IF(F20&gt;0,"ENCENDIDO BOMBA 2",""))))</f>
        <v/>
      </c>
      <c r="J20" s="10" t="str">
        <f t="shared" ref="J20:J78" si="10">+IF(F19=0,IF(F20&gt;0,"ENCENDIDO BOMBA 2",""),"")</f>
        <v/>
      </c>
      <c r="K20" s="10" t="str">
        <f t="shared" ref="K20:K57" si="11">+IF(F19&gt;0,IF(F20=0,"APAGADO BOMBAS",""),"")</f>
        <v/>
      </c>
      <c r="L20" s="19" t="str">
        <f t="shared" ref="L20:L78" si="12">+CONCATENATE(I20,J20,K20)</f>
        <v/>
      </c>
      <c r="M20" s="16">
        <f t="shared" si="0"/>
        <v>0</v>
      </c>
      <c r="N20" s="16">
        <f t="shared" si="4"/>
        <v>0</v>
      </c>
      <c r="O20" s="126">
        <f t="shared" si="5"/>
        <v>0</v>
      </c>
      <c r="Q20" s="7"/>
      <c r="R20" s="7" t="s">
        <v>81</v>
      </c>
      <c r="S20" s="9">
        <f>+S19*S19</f>
        <v>3.1115584522932851</v>
      </c>
      <c r="U20" s="7"/>
    </row>
    <row r="21" spans="1:21" x14ac:dyDescent="0.25">
      <c r="B21" s="125">
        <v>3</v>
      </c>
      <c r="C21" s="10">
        <f t="shared" si="6"/>
        <v>1.0799999999999998</v>
      </c>
      <c r="D21" s="10">
        <f t="shared" si="7"/>
        <v>1.0799999999999998</v>
      </c>
      <c r="E21" s="17">
        <f t="shared" si="1"/>
        <v>0</v>
      </c>
      <c r="F21" s="10">
        <f t="shared" si="2"/>
        <v>0</v>
      </c>
      <c r="G21" s="10">
        <f t="shared" si="8"/>
        <v>3.2399999999999993</v>
      </c>
      <c r="H21" s="18">
        <f t="shared" si="3"/>
        <v>0.83999999999999975</v>
      </c>
      <c r="I21" s="10" t="str">
        <f t="shared" si="9"/>
        <v/>
      </c>
      <c r="J21" s="10" t="str">
        <f t="shared" si="10"/>
        <v/>
      </c>
      <c r="K21" s="10" t="str">
        <f t="shared" si="11"/>
        <v/>
      </c>
      <c r="L21" s="19" t="str">
        <f t="shared" si="12"/>
        <v/>
      </c>
      <c r="M21" s="16">
        <f t="shared" si="0"/>
        <v>928.9559999999999</v>
      </c>
      <c r="N21" s="16">
        <f t="shared" si="4"/>
        <v>0</v>
      </c>
      <c r="O21" s="126">
        <f t="shared" si="5"/>
        <v>928.9559999999999</v>
      </c>
      <c r="R21" s="6" t="s">
        <v>82</v>
      </c>
      <c r="S21" s="9">
        <f>+G7-S20</f>
        <v>0.74558440484957256</v>
      </c>
      <c r="T21" s="9"/>
      <c r="U21" s="7"/>
    </row>
    <row r="22" spans="1:21" x14ac:dyDescent="0.25">
      <c r="B22" s="125">
        <v>4</v>
      </c>
      <c r="C22" s="10">
        <f t="shared" si="6"/>
        <v>1.0799999999999998</v>
      </c>
      <c r="D22" s="10">
        <f t="shared" si="7"/>
        <v>1.0799999999999998</v>
      </c>
      <c r="E22" s="17">
        <f t="shared" si="1"/>
        <v>0.80999999999999983</v>
      </c>
      <c r="F22" s="10">
        <f t="shared" si="2"/>
        <v>0</v>
      </c>
      <c r="G22" s="10">
        <f t="shared" si="8"/>
        <v>3.51</v>
      </c>
      <c r="H22" s="18">
        <f t="shared" si="3"/>
        <v>0.90999999999999981</v>
      </c>
      <c r="I22" s="10" t="str">
        <f>+IF(E21=0,IF(E22&gt;0,"ENCENDIDO BOMBA 1",""),"")</f>
        <v>ENCENDIDO BOMBA 1</v>
      </c>
      <c r="J22" s="10" t="str">
        <f t="shared" si="10"/>
        <v/>
      </c>
      <c r="K22" s="10" t="str">
        <f t="shared" si="11"/>
        <v/>
      </c>
      <c r="L22" s="19" t="str">
        <f t="shared" si="12"/>
        <v>ENCENDIDO BOMBA 1</v>
      </c>
      <c r="M22" s="16">
        <f t="shared" si="0"/>
        <v>928.9559999999999</v>
      </c>
      <c r="N22" s="16">
        <f t="shared" si="4"/>
        <v>0</v>
      </c>
      <c r="O22" s="126">
        <f t="shared" si="5"/>
        <v>928.9559999999999</v>
      </c>
      <c r="S22" s="7"/>
      <c r="T22" s="9"/>
      <c r="U22" s="7"/>
    </row>
    <row r="23" spans="1:21" x14ac:dyDescent="0.25">
      <c r="B23" s="125">
        <v>5</v>
      </c>
      <c r="C23" s="10">
        <f t="shared" si="6"/>
        <v>1.0799999999999998</v>
      </c>
      <c r="D23" s="10">
        <f t="shared" si="7"/>
        <v>1.0799999999999998</v>
      </c>
      <c r="E23" s="17">
        <f t="shared" si="1"/>
        <v>0.80999999999999983</v>
      </c>
      <c r="F23" s="10">
        <f t="shared" si="2"/>
        <v>0</v>
      </c>
      <c r="G23" s="10">
        <f t="shared" si="8"/>
        <v>3.7800000000000002</v>
      </c>
      <c r="H23" s="18">
        <f t="shared" si="3"/>
        <v>0.98</v>
      </c>
      <c r="I23" s="10" t="str">
        <f t="shared" ref="I23:I78" si="13">+IF(E22=0,IF(E23&gt;0,"ENCENDIDO BOMBA 1",""),"")</f>
        <v/>
      </c>
      <c r="J23" s="10" t="str">
        <f t="shared" si="10"/>
        <v/>
      </c>
      <c r="K23" s="10" t="str">
        <f t="shared" si="11"/>
        <v/>
      </c>
      <c r="L23" s="19" t="str">
        <f t="shared" si="12"/>
        <v/>
      </c>
      <c r="M23" s="16">
        <f t="shared" si="0"/>
        <v>928.9559999999999</v>
      </c>
      <c r="N23" s="16">
        <f t="shared" si="4"/>
        <v>0</v>
      </c>
      <c r="O23" s="126">
        <f t="shared" si="5"/>
        <v>928.9559999999999</v>
      </c>
    </row>
    <row r="24" spans="1:21" x14ac:dyDescent="0.25">
      <c r="B24" s="125">
        <v>6</v>
      </c>
      <c r="C24" s="10">
        <f t="shared" si="6"/>
        <v>1.0799999999999998</v>
      </c>
      <c r="D24" s="10">
        <f t="shared" si="7"/>
        <v>1.0799999999999998</v>
      </c>
      <c r="E24" s="17">
        <f t="shared" si="1"/>
        <v>0.80999999999999983</v>
      </c>
      <c r="F24" s="10">
        <f t="shared" si="2"/>
        <v>0</v>
      </c>
      <c r="G24" s="10">
        <f t="shared" si="8"/>
        <v>4.0500000000000007</v>
      </c>
      <c r="H24" s="18">
        <f t="shared" si="3"/>
        <v>1.05</v>
      </c>
      <c r="I24" s="10" t="str">
        <f t="shared" si="13"/>
        <v/>
      </c>
      <c r="J24" s="10" t="str">
        <f t="shared" si="10"/>
        <v/>
      </c>
      <c r="K24" s="10" t="str">
        <f t="shared" si="11"/>
        <v/>
      </c>
      <c r="L24" s="19" t="str">
        <f t="shared" si="12"/>
        <v/>
      </c>
      <c r="M24" s="16">
        <f t="shared" si="0"/>
        <v>928.9559999999999</v>
      </c>
      <c r="N24" s="16">
        <f t="shared" si="4"/>
        <v>928.9559999999999</v>
      </c>
      <c r="O24" s="126">
        <f t="shared" si="5"/>
        <v>1857.9119999999998</v>
      </c>
    </row>
    <row r="25" spans="1:21" x14ac:dyDescent="0.25">
      <c r="B25" s="125">
        <v>7</v>
      </c>
      <c r="C25" s="10">
        <f t="shared" si="6"/>
        <v>1.0799999999999998</v>
      </c>
      <c r="D25" s="10">
        <f t="shared" si="7"/>
        <v>1.0799999999999998</v>
      </c>
      <c r="E25" s="17">
        <f t="shared" si="1"/>
        <v>0.80999999999999983</v>
      </c>
      <c r="F25" s="10">
        <f t="shared" si="2"/>
        <v>0.80999999999999983</v>
      </c>
      <c r="G25" s="10">
        <f t="shared" si="8"/>
        <v>3.5100000000000016</v>
      </c>
      <c r="H25" s="18">
        <f t="shared" si="3"/>
        <v>0.91000000000000025</v>
      </c>
      <c r="I25" s="10" t="str">
        <f t="shared" si="13"/>
        <v/>
      </c>
      <c r="J25" s="10" t="str">
        <f t="shared" si="10"/>
        <v>ENCENDIDO BOMBA 2</v>
      </c>
      <c r="K25" s="10" t="str">
        <f t="shared" si="11"/>
        <v/>
      </c>
      <c r="L25" s="19" t="str">
        <f t="shared" si="12"/>
        <v>ENCENDIDO BOMBA 2</v>
      </c>
      <c r="M25" s="16">
        <f t="shared" si="0"/>
        <v>928.9559999999999</v>
      </c>
      <c r="N25" s="16">
        <f t="shared" si="4"/>
        <v>928.9559999999999</v>
      </c>
      <c r="O25" s="126">
        <f t="shared" si="5"/>
        <v>1857.9119999999998</v>
      </c>
    </row>
    <row r="26" spans="1:21" x14ac:dyDescent="0.25">
      <c r="B26" s="125">
        <v>8</v>
      </c>
      <c r="C26" s="10">
        <f t="shared" si="6"/>
        <v>1.0799999999999998</v>
      </c>
      <c r="D26" s="10">
        <f t="shared" si="7"/>
        <v>1.0799999999999998</v>
      </c>
      <c r="E26" s="17">
        <f t="shared" si="1"/>
        <v>0.80999999999999983</v>
      </c>
      <c r="F26" s="10">
        <f t="shared" si="2"/>
        <v>0.80999999999999983</v>
      </c>
      <c r="G26" s="10">
        <f t="shared" si="8"/>
        <v>2.9700000000000024</v>
      </c>
      <c r="H26" s="18">
        <f t="shared" si="3"/>
        <v>0.77000000000000057</v>
      </c>
      <c r="I26" s="10" t="str">
        <f t="shared" si="13"/>
        <v/>
      </c>
      <c r="J26" s="10" t="str">
        <f>+IF(F25=0,IF(F26&gt;0,"ENCENDIDO BOMBA 2",""),"")</f>
        <v/>
      </c>
      <c r="K26" s="10" t="str">
        <f t="shared" si="11"/>
        <v/>
      </c>
      <c r="L26" s="19" t="str">
        <f t="shared" si="12"/>
        <v/>
      </c>
      <c r="M26" s="16">
        <f t="shared" si="0"/>
        <v>928.9559999999999</v>
      </c>
      <c r="N26" s="16">
        <f t="shared" si="4"/>
        <v>928.9559999999999</v>
      </c>
      <c r="O26" s="126">
        <f t="shared" si="5"/>
        <v>1857.9119999999998</v>
      </c>
    </row>
    <row r="27" spans="1:21" x14ac:dyDescent="0.25">
      <c r="B27" s="125">
        <v>9</v>
      </c>
      <c r="C27" s="10">
        <f t="shared" si="6"/>
        <v>1.0799999999999998</v>
      </c>
      <c r="D27" s="10">
        <f t="shared" si="7"/>
        <v>1.0799999999999998</v>
      </c>
      <c r="E27" s="17">
        <f t="shared" si="1"/>
        <v>0.80999999999999983</v>
      </c>
      <c r="F27" s="10">
        <f t="shared" si="2"/>
        <v>0.80999999999999983</v>
      </c>
      <c r="G27" s="10">
        <f t="shared" si="8"/>
        <v>2.4300000000000033</v>
      </c>
      <c r="H27" s="18">
        <f t="shared" si="3"/>
        <v>0.63000000000000078</v>
      </c>
      <c r="I27" s="10" t="str">
        <f t="shared" si="13"/>
        <v/>
      </c>
      <c r="J27" s="10" t="str">
        <f t="shared" si="10"/>
        <v/>
      </c>
      <c r="K27" s="10" t="str">
        <f t="shared" si="11"/>
        <v/>
      </c>
      <c r="L27" s="19" t="str">
        <f t="shared" si="12"/>
        <v/>
      </c>
      <c r="M27" s="16">
        <f t="shared" si="0"/>
        <v>928.9559999999999</v>
      </c>
      <c r="N27" s="16">
        <f t="shared" si="4"/>
        <v>928.9559999999999</v>
      </c>
      <c r="O27" s="126">
        <f t="shared" si="5"/>
        <v>1857.9119999999998</v>
      </c>
    </row>
    <row r="28" spans="1:21" x14ac:dyDescent="0.25">
      <c r="B28" s="125">
        <v>10</v>
      </c>
      <c r="C28" s="10">
        <f t="shared" si="6"/>
        <v>1.0799999999999998</v>
      </c>
      <c r="D28" s="10">
        <f t="shared" si="7"/>
        <v>1.0799999999999998</v>
      </c>
      <c r="E28" s="17">
        <f t="shared" si="1"/>
        <v>0.80999999999999983</v>
      </c>
      <c r="F28" s="10">
        <f t="shared" si="2"/>
        <v>0.80999999999999983</v>
      </c>
      <c r="G28" s="10">
        <f t="shared" si="8"/>
        <v>1.8900000000000039</v>
      </c>
      <c r="H28" s="18">
        <f t="shared" si="3"/>
        <v>0.49000000000000093</v>
      </c>
      <c r="I28" s="10" t="str">
        <f t="shared" si="13"/>
        <v/>
      </c>
      <c r="J28" s="10" t="str">
        <f t="shared" si="10"/>
        <v/>
      </c>
      <c r="K28" s="10" t="str">
        <f t="shared" si="11"/>
        <v/>
      </c>
      <c r="L28" s="19" t="str">
        <f t="shared" si="12"/>
        <v/>
      </c>
      <c r="M28" s="16">
        <f t="shared" si="0"/>
        <v>928.9559999999999</v>
      </c>
      <c r="N28" s="16">
        <f t="shared" si="4"/>
        <v>928.9559999999999</v>
      </c>
      <c r="O28" s="126">
        <f t="shared" si="5"/>
        <v>1857.9119999999998</v>
      </c>
    </row>
    <row r="29" spans="1:21" x14ac:dyDescent="0.25">
      <c r="B29" s="125">
        <v>11</v>
      </c>
      <c r="C29" s="10">
        <f t="shared" si="6"/>
        <v>1.0799999999999998</v>
      </c>
      <c r="D29" s="10">
        <f t="shared" si="7"/>
        <v>1.0799999999999998</v>
      </c>
      <c r="E29" s="17">
        <f t="shared" si="1"/>
        <v>0.80999999999999983</v>
      </c>
      <c r="F29" s="10">
        <f t="shared" si="2"/>
        <v>0.80999999999999983</v>
      </c>
      <c r="G29" s="10">
        <f t="shared" si="8"/>
        <v>1.3500000000000039</v>
      </c>
      <c r="H29" s="18">
        <f t="shared" si="3"/>
        <v>0.35000000000000098</v>
      </c>
      <c r="I29" s="10" t="str">
        <f t="shared" si="13"/>
        <v/>
      </c>
      <c r="J29" s="10" t="str">
        <f t="shared" si="10"/>
        <v/>
      </c>
      <c r="K29" s="10" t="str">
        <f t="shared" si="11"/>
        <v/>
      </c>
      <c r="L29" s="19" t="str">
        <f t="shared" si="12"/>
        <v/>
      </c>
      <c r="M29" s="16">
        <f t="shared" si="0"/>
        <v>928.9559999999999</v>
      </c>
      <c r="N29" s="16">
        <f t="shared" si="4"/>
        <v>928.9559999999999</v>
      </c>
      <c r="O29" s="126">
        <f t="shared" si="5"/>
        <v>1857.9119999999998</v>
      </c>
    </row>
    <row r="30" spans="1:21" x14ac:dyDescent="0.25">
      <c r="B30" s="125">
        <v>12</v>
      </c>
      <c r="C30" s="10">
        <f t="shared" si="6"/>
        <v>1.0799999999999998</v>
      </c>
      <c r="D30" s="10">
        <f t="shared" si="7"/>
        <v>1.0799999999999998</v>
      </c>
      <c r="E30" s="17">
        <f t="shared" si="1"/>
        <v>0.80999999999999983</v>
      </c>
      <c r="F30" s="10">
        <f t="shared" si="2"/>
        <v>0.80999999999999983</v>
      </c>
      <c r="G30" s="10">
        <f t="shared" si="8"/>
        <v>0.81000000000000405</v>
      </c>
      <c r="H30" s="18">
        <f t="shared" si="3"/>
        <v>0.21000000000000102</v>
      </c>
      <c r="I30" s="10" t="str">
        <f t="shared" si="13"/>
        <v/>
      </c>
      <c r="J30" s="10" t="str">
        <f t="shared" si="10"/>
        <v/>
      </c>
      <c r="K30" s="10" t="str">
        <f t="shared" si="11"/>
        <v/>
      </c>
      <c r="L30" s="19" t="str">
        <f t="shared" si="12"/>
        <v/>
      </c>
      <c r="M30" s="16">
        <f t="shared" si="0"/>
        <v>928.9559999999999</v>
      </c>
      <c r="N30" s="16">
        <f t="shared" si="4"/>
        <v>928.9559999999999</v>
      </c>
      <c r="O30" s="126">
        <f t="shared" si="5"/>
        <v>1857.9119999999998</v>
      </c>
    </row>
    <row r="31" spans="1:21" x14ac:dyDescent="0.25">
      <c r="B31" s="125">
        <v>13</v>
      </c>
      <c r="C31" s="10">
        <f t="shared" si="6"/>
        <v>1.0799999999999998</v>
      </c>
      <c r="D31" s="10">
        <f t="shared" si="7"/>
        <v>1.0799999999999998</v>
      </c>
      <c r="E31" s="17">
        <f t="shared" si="1"/>
        <v>0.80999999999999983</v>
      </c>
      <c r="F31" s="10">
        <f t="shared" si="2"/>
        <v>0.80999999999999983</v>
      </c>
      <c r="G31" s="10">
        <f t="shared" si="8"/>
        <v>0.27000000000000424</v>
      </c>
      <c r="H31" s="18">
        <f t="shared" si="3"/>
        <v>7.0000000000001089E-2</v>
      </c>
      <c r="I31" s="10" t="str">
        <f t="shared" si="13"/>
        <v/>
      </c>
      <c r="J31" s="10" t="str">
        <f t="shared" si="10"/>
        <v/>
      </c>
      <c r="K31" s="10" t="str">
        <f t="shared" si="11"/>
        <v/>
      </c>
      <c r="L31" s="19" t="str">
        <f t="shared" si="12"/>
        <v/>
      </c>
      <c r="M31" s="16">
        <f t="shared" si="0"/>
        <v>0</v>
      </c>
      <c r="N31" s="16">
        <f t="shared" si="4"/>
        <v>0</v>
      </c>
      <c r="O31" s="126">
        <f t="shared" si="5"/>
        <v>0</v>
      </c>
    </row>
    <row r="32" spans="1:21" x14ac:dyDescent="0.25">
      <c r="B32" s="125">
        <v>14</v>
      </c>
      <c r="C32" s="10">
        <f t="shared" si="6"/>
        <v>1.0799999999999998</v>
      </c>
      <c r="D32" s="10">
        <f t="shared" si="7"/>
        <v>1.0799999999999998</v>
      </c>
      <c r="E32" s="17">
        <f t="shared" si="1"/>
        <v>0</v>
      </c>
      <c r="F32" s="10">
        <f t="shared" si="2"/>
        <v>0</v>
      </c>
      <c r="G32" s="10">
        <f t="shared" si="8"/>
        <v>1.3500000000000041</v>
      </c>
      <c r="H32" s="18">
        <f t="shared" si="3"/>
        <v>0.35000000000000103</v>
      </c>
      <c r="I32" s="10" t="str">
        <f t="shared" si="13"/>
        <v/>
      </c>
      <c r="J32" s="10" t="str">
        <f>+IF(F31=0,IF(F32&gt;0,"ENCENDIDO BOMBA 2",""),"")</f>
        <v/>
      </c>
      <c r="K32" s="10" t="str">
        <f t="shared" si="11"/>
        <v>APAGADO BOMBAS</v>
      </c>
      <c r="L32" s="19" t="str">
        <f t="shared" si="12"/>
        <v>APAGADO BOMBAS</v>
      </c>
      <c r="M32" s="16">
        <f t="shared" si="0"/>
        <v>0</v>
      </c>
      <c r="N32" s="16">
        <f t="shared" si="4"/>
        <v>0</v>
      </c>
      <c r="O32" s="126">
        <f t="shared" si="5"/>
        <v>0</v>
      </c>
    </row>
    <row r="33" spans="2:15" x14ac:dyDescent="0.25">
      <c r="B33" s="125">
        <v>15</v>
      </c>
      <c r="C33" s="10">
        <f t="shared" si="6"/>
        <v>1.0799999999999998</v>
      </c>
      <c r="D33" s="10">
        <f t="shared" si="7"/>
        <v>1.0799999999999998</v>
      </c>
      <c r="E33" s="17">
        <f t="shared" si="1"/>
        <v>0</v>
      </c>
      <c r="F33" s="10">
        <f t="shared" si="2"/>
        <v>0</v>
      </c>
      <c r="G33" s="10">
        <f t="shared" si="8"/>
        <v>2.4300000000000042</v>
      </c>
      <c r="H33" s="18">
        <f t="shared" si="3"/>
        <v>0.630000000000001</v>
      </c>
      <c r="I33" s="10" t="str">
        <f t="shared" si="13"/>
        <v/>
      </c>
      <c r="J33" s="10" t="str">
        <f t="shared" si="10"/>
        <v/>
      </c>
      <c r="K33" s="10" t="str">
        <f t="shared" si="11"/>
        <v/>
      </c>
      <c r="L33" s="19" t="str">
        <f t="shared" si="12"/>
        <v/>
      </c>
      <c r="M33" s="16">
        <f t="shared" si="0"/>
        <v>928.9559999999999</v>
      </c>
      <c r="N33" s="16">
        <f t="shared" si="4"/>
        <v>0</v>
      </c>
      <c r="O33" s="126">
        <f t="shared" si="5"/>
        <v>928.9559999999999</v>
      </c>
    </row>
    <row r="34" spans="2:15" x14ac:dyDescent="0.25">
      <c r="B34" s="125">
        <v>16</v>
      </c>
      <c r="C34" s="10">
        <f t="shared" si="6"/>
        <v>1.0799999999999998</v>
      </c>
      <c r="D34" s="10">
        <f t="shared" si="7"/>
        <v>1.0799999999999998</v>
      </c>
      <c r="E34" s="17">
        <f t="shared" si="1"/>
        <v>0.80999999999999983</v>
      </c>
      <c r="F34" s="10">
        <f t="shared" si="2"/>
        <v>0</v>
      </c>
      <c r="G34" s="10">
        <f t="shared" si="8"/>
        <v>2.7000000000000046</v>
      </c>
      <c r="H34" s="18">
        <f t="shared" si="3"/>
        <v>0.70000000000000107</v>
      </c>
      <c r="I34" s="10" t="str">
        <f t="shared" si="13"/>
        <v>ENCENDIDO BOMBA 1</v>
      </c>
      <c r="J34" s="10" t="str">
        <f t="shared" si="10"/>
        <v/>
      </c>
      <c r="K34" s="10" t="str">
        <f>+IF(F33&gt;0,IF(F34=0,"APAGADO BOMBAS",""),"")</f>
        <v/>
      </c>
      <c r="L34" s="19" t="str">
        <f t="shared" si="12"/>
        <v>ENCENDIDO BOMBA 1</v>
      </c>
      <c r="M34" s="16">
        <f t="shared" si="0"/>
        <v>928.9559999999999</v>
      </c>
      <c r="N34" s="16">
        <f t="shared" si="4"/>
        <v>0</v>
      </c>
      <c r="O34" s="126">
        <f t="shared" si="5"/>
        <v>928.9559999999999</v>
      </c>
    </row>
    <row r="35" spans="2:15" x14ac:dyDescent="0.25">
      <c r="B35" s="125">
        <v>17</v>
      </c>
      <c r="C35" s="10">
        <f t="shared" si="6"/>
        <v>1.0799999999999998</v>
      </c>
      <c r="D35" s="10">
        <f t="shared" si="7"/>
        <v>1.0799999999999998</v>
      </c>
      <c r="E35" s="17">
        <f t="shared" si="1"/>
        <v>0.80999999999999983</v>
      </c>
      <c r="F35" s="10">
        <f t="shared" si="2"/>
        <v>0</v>
      </c>
      <c r="G35" s="10">
        <f t="shared" si="8"/>
        <v>2.9700000000000051</v>
      </c>
      <c r="H35" s="18">
        <f t="shared" si="3"/>
        <v>0.77000000000000124</v>
      </c>
      <c r="I35" s="10" t="str">
        <f>+IF(E34=0,IF(E35&gt;0,"ENCENDIDO BOMBA 1",""),"")</f>
        <v/>
      </c>
      <c r="J35" s="10" t="str">
        <f t="shared" si="10"/>
        <v/>
      </c>
      <c r="K35" s="10" t="str">
        <f t="shared" si="11"/>
        <v/>
      </c>
      <c r="L35" s="19" t="str">
        <f t="shared" si="12"/>
        <v/>
      </c>
      <c r="M35" s="16">
        <f t="shared" si="0"/>
        <v>928.9559999999999</v>
      </c>
      <c r="N35" s="16">
        <f t="shared" si="4"/>
        <v>0</v>
      </c>
      <c r="O35" s="126">
        <f t="shared" si="5"/>
        <v>928.9559999999999</v>
      </c>
    </row>
    <row r="36" spans="2:15" x14ac:dyDescent="0.25">
      <c r="B36" s="125">
        <v>18</v>
      </c>
      <c r="C36" s="10">
        <f t="shared" si="6"/>
        <v>1.0799999999999998</v>
      </c>
      <c r="D36" s="10">
        <f t="shared" si="7"/>
        <v>1.0799999999999998</v>
      </c>
      <c r="E36" s="17">
        <f t="shared" si="1"/>
        <v>0.80999999999999983</v>
      </c>
      <c r="F36" s="10">
        <f t="shared" si="2"/>
        <v>0</v>
      </c>
      <c r="G36" s="10">
        <f t="shared" si="8"/>
        <v>3.2400000000000055</v>
      </c>
      <c r="H36" s="18">
        <f t="shared" si="3"/>
        <v>0.8400000000000013</v>
      </c>
      <c r="I36" s="10" t="str">
        <f t="shared" si="13"/>
        <v/>
      </c>
      <c r="J36" s="10" t="str">
        <f t="shared" si="10"/>
        <v/>
      </c>
      <c r="K36" s="10" t="str">
        <f t="shared" si="11"/>
        <v/>
      </c>
      <c r="L36" s="19" t="str">
        <f t="shared" si="12"/>
        <v/>
      </c>
      <c r="M36" s="16">
        <f t="shared" si="0"/>
        <v>928.9559999999999</v>
      </c>
      <c r="N36" s="16">
        <f t="shared" si="4"/>
        <v>0</v>
      </c>
      <c r="O36" s="126">
        <f t="shared" si="5"/>
        <v>928.9559999999999</v>
      </c>
    </row>
    <row r="37" spans="2:15" x14ac:dyDescent="0.25">
      <c r="B37" s="125">
        <v>19</v>
      </c>
      <c r="C37" s="10">
        <f t="shared" si="6"/>
        <v>1.0799999999999998</v>
      </c>
      <c r="D37" s="10">
        <f t="shared" si="7"/>
        <v>1.0799999999999998</v>
      </c>
      <c r="E37" s="17">
        <f t="shared" si="1"/>
        <v>0.80999999999999983</v>
      </c>
      <c r="F37" s="10">
        <f t="shared" si="2"/>
        <v>0</v>
      </c>
      <c r="G37" s="10">
        <f t="shared" si="8"/>
        <v>3.510000000000006</v>
      </c>
      <c r="H37" s="18">
        <f t="shared" si="3"/>
        <v>0.91000000000000147</v>
      </c>
      <c r="I37" s="10" t="str">
        <f t="shared" si="13"/>
        <v/>
      </c>
      <c r="J37" s="10" t="str">
        <f t="shared" si="10"/>
        <v/>
      </c>
      <c r="K37" s="10" t="str">
        <f t="shared" si="11"/>
        <v/>
      </c>
      <c r="L37" s="19" t="str">
        <f t="shared" si="12"/>
        <v/>
      </c>
      <c r="M37" s="16">
        <f t="shared" si="0"/>
        <v>928.9559999999999</v>
      </c>
      <c r="N37" s="16">
        <f t="shared" si="4"/>
        <v>0</v>
      </c>
      <c r="O37" s="126">
        <f t="shared" si="5"/>
        <v>928.9559999999999</v>
      </c>
    </row>
    <row r="38" spans="2:15" x14ac:dyDescent="0.25">
      <c r="B38" s="125">
        <v>20</v>
      </c>
      <c r="C38" s="10">
        <f t="shared" si="6"/>
        <v>1.0799999999999998</v>
      </c>
      <c r="D38" s="10">
        <f t="shared" si="7"/>
        <v>1.0799999999999998</v>
      </c>
      <c r="E38" s="17">
        <f t="shared" si="1"/>
        <v>0.80999999999999983</v>
      </c>
      <c r="F38" s="10">
        <f t="shared" si="2"/>
        <v>0</v>
      </c>
      <c r="G38" s="10">
        <f t="shared" si="8"/>
        <v>3.7800000000000065</v>
      </c>
      <c r="H38" s="18">
        <f t="shared" si="3"/>
        <v>0.98000000000000154</v>
      </c>
      <c r="I38" s="10" t="str">
        <f t="shared" si="13"/>
        <v/>
      </c>
      <c r="J38" s="10" t="str">
        <f t="shared" si="10"/>
        <v/>
      </c>
      <c r="K38" s="10" t="str">
        <f t="shared" si="11"/>
        <v/>
      </c>
      <c r="L38" s="19" t="str">
        <f t="shared" si="12"/>
        <v/>
      </c>
      <c r="M38" s="16">
        <f t="shared" si="0"/>
        <v>928.9559999999999</v>
      </c>
      <c r="N38" s="16">
        <f t="shared" si="4"/>
        <v>0</v>
      </c>
      <c r="O38" s="126">
        <f t="shared" si="5"/>
        <v>928.9559999999999</v>
      </c>
    </row>
    <row r="39" spans="2:15" x14ac:dyDescent="0.25">
      <c r="B39" s="125">
        <v>21</v>
      </c>
      <c r="C39" s="10">
        <f t="shared" si="6"/>
        <v>1.0799999999999998</v>
      </c>
      <c r="D39" s="10">
        <f t="shared" si="7"/>
        <v>1.0799999999999998</v>
      </c>
      <c r="E39" s="17">
        <f t="shared" si="1"/>
        <v>0.80999999999999983</v>
      </c>
      <c r="F39" s="10">
        <f t="shared" si="2"/>
        <v>0</v>
      </c>
      <c r="G39" s="10">
        <f t="shared" si="8"/>
        <v>4.0500000000000069</v>
      </c>
      <c r="H39" s="18">
        <f t="shared" si="3"/>
        <v>1.0500000000000016</v>
      </c>
      <c r="I39" s="10" t="str">
        <f t="shared" si="13"/>
        <v/>
      </c>
      <c r="J39" s="10" t="str">
        <f>+IF(F38=0,IF(F39&gt;0,"ENCENDIDO BOMBA 2",""),"")</f>
        <v/>
      </c>
      <c r="K39" s="10" t="str">
        <f t="shared" si="11"/>
        <v/>
      </c>
      <c r="L39" s="19" t="str">
        <f t="shared" si="12"/>
        <v/>
      </c>
      <c r="M39" s="16">
        <f t="shared" si="0"/>
        <v>928.9559999999999</v>
      </c>
      <c r="N39" s="16">
        <f t="shared" si="4"/>
        <v>928.9559999999999</v>
      </c>
      <c r="O39" s="126">
        <f t="shared" si="5"/>
        <v>1857.9119999999998</v>
      </c>
    </row>
    <row r="40" spans="2:15" x14ac:dyDescent="0.25">
      <c r="B40" s="125">
        <v>22</v>
      </c>
      <c r="C40" s="10">
        <f t="shared" si="6"/>
        <v>1.0799999999999998</v>
      </c>
      <c r="D40" s="10">
        <f t="shared" si="7"/>
        <v>1.0799999999999998</v>
      </c>
      <c r="E40" s="17">
        <f t="shared" si="1"/>
        <v>0.80999999999999983</v>
      </c>
      <c r="F40" s="10">
        <f t="shared" si="2"/>
        <v>0.80999999999999983</v>
      </c>
      <c r="G40" s="10">
        <f t="shared" si="8"/>
        <v>3.5100000000000078</v>
      </c>
      <c r="H40" s="18">
        <f t="shared" si="3"/>
        <v>0.91000000000000192</v>
      </c>
      <c r="I40" s="10" t="str">
        <f t="shared" si="13"/>
        <v/>
      </c>
      <c r="J40" s="10" t="str">
        <f t="shared" si="10"/>
        <v>ENCENDIDO BOMBA 2</v>
      </c>
      <c r="K40" s="10" t="str">
        <f t="shared" si="11"/>
        <v/>
      </c>
      <c r="L40" s="19" t="str">
        <f t="shared" si="12"/>
        <v>ENCENDIDO BOMBA 2</v>
      </c>
      <c r="M40" s="16">
        <f t="shared" si="0"/>
        <v>928.9559999999999</v>
      </c>
      <c r="N40" s="16">
        <f t="shared" si="4"/>
        <v>928.9559999999999</v>
      </c>
      <c r="O40" s="126">
        <f t="shared" si="5"/>
        <v>1857.9119999999998</v>
      </c>
    </row>
    <row r="41" spans="2:15" x14ac:dyDescent="0.25">
      <c r="B41" s="125">
        <v>23</v>
      </c>
      <c r="C41" s="10">
        <f t="shared" si="6"/>
        <v>1.0799999999999998</v>
      </c>
      <c r="D41" s="10">
        <f t="shared" si="7"/>
        <v>1.0799999999999998</v>
      </c>
      <c r="E41" s="17">
        <f t="shared" si="1"/>
        <v>0.80999999999999983</v>
      </c>
      <c r="F41" s="10">
        <f t="shared" si="2"/>
        <v>0.80999999999999983</v>
      </c>
      <c r="G41" s="10">
        <f t="shared" si="8"/>
        <v>2.9700000000000086</v>
      </c>
      <c r="H41" s="18">
        <f t="shared" si="3"/>
        <v>0.77000000000000213</v>
      </c>
      <c r="I41" s="10" t="str">
        <f t="shared" si="13"/>
        <v/>
      </c>
      <c r="J41" s="10" t="str">
        <f t="shared" si="10"/>
        <v/>
      </c>
      <c r="K41" s="10" t="str">
        <f t="shared" si="11"/>
        <v/>
      </c>
      <c r="L41" s="19" t="str">
        <f t="shared" si="12"/>
        <v/>
      </c>
      <c r="M41" s="16">
        <f t="shared" si="0"/>
        <v>928.9559999999999</v>
      </c>
      <c r="N41" s="16">
        <f t="shared" si="4"/>
        <v>928.9559999999999</v>
      </c>
      <c r="O41" s="126">
        <f t="shared" si="5"/>
        <v>1857.9119999999998</v>
      </c>
    </row>
    <row r="42" spans="2:15" x14ac:dyDescent="0.25">
      <c r="B42" s="125">
        <v>24</v>
      </c>
      <c r="C42" s="10">
        <f t="shared" si="6"/>
        <v>1.0799999999999998</v>
      </c>
      <c r="D42" s="10">
        <f t="shared" si="7"/>
        <v>1.0799999999999998</v>
      </c>
      <c r="E42" s="17">
        <f t="shared" si="1"/>
        <v>0.80999999999999983</v>
      </c>
      <c r="F42" s="10">
        <f t="shared" si="2"/>
        <v>0.80999999999999983</v>
      </c>
      <c r="G42" s="10">
        <f t="shared" si="8"/>
        <v>2.4300000000000095</v>
      </c>
      <c r="H42" s="18">
        <f t="shared" si="3"/>
        <v>0.63000000000000234</v>
      </c>
      <c r="I42" s="10" t="str">
        <f t="shared" si="13"/>
        <v/>
      </c>
      <c r="J42" s="10" t="str">
        <f t="shared" si="10"/>
        <v/>
      </c>
      <c r="K42" s="10" t="str">
        <f t="shared" si="11"/>
        <v/>
      </c>
      <c r="L42" s="19" t="str">
        <f t="shared" si="12"/>
        <v/>
      </c>
      <c r="M42" s="16">
        <f t="shared" si="0"/>
        <v>928.9559999999999</v>
      </c>
      <c r="N42" s="16">
        <f t="shared" si="4"/>
        <v>928.9559999999999</v>
      </c>
      <c r="O42" s="126">
        <f t="shared" si="5"/>
        <v>1857.9119999999998</v>
      </c>
    </row>
    <row r="43" spans="2:15" x14ac:dyDescent="0.25">
      <c r="B43" s="125">
        <v>25</v>
      </c>
      <c r="C43" s="10">
        <f t="shared" si="6"/>
        <v>1.0799999999999998</v>
      </c>
      <c r="D43" s="10">
        <f t="shared" si="7"/>
        <v>1.0799999999999998</v>
      </c>
      <c r="E43" s="17">
        <f t="shared" si="1"/>
        <v>0.80999999999999983</v>
      </c>
      <c r="F43" s="10">
        <f t="shared" si="2"/>
        <v>0.80999999999999983</v>
      </c>
      <c r="G43" s="10">
        <f t="shared" si="8"/>
        <v>1.8900000000000101</v>
      </c>
      <c r="H43" s="18">
        <f t="shared" si="3"/>
        <v>0.49000000000000254</v>
      </c>
      <c r="I43" s="10" t="str">
        <f t="shared" si="13"/>
        <v/>
      </c>
      <c r="J43" s="10" t="str">
        <f t="shared" si="10"/>
        <v/>
      </c>
      <c r="K43" s="10" t="str">
        <f>+IF(F42&gt;0,IF(F43=0,"APAGADO BOMBAS",""),"")</f>
        <v/>
      </c>
      <c r="L43" s="19" t="str">
        <f t="shared" si="12"/>
        <v/>
      </c>
      <c r="M43" s="16">
        <f t="shared" si="0"/>
        <v>928.9559999999999</v>
      </c>
      <c r="N43" s="16">
        <f t="shared" si="4"/>
        <v>928.9559999999999</v>
      </c>
      <c r="O43" s="126">
        <f t="shared" si="5"/>
        <v>1857.9119999999998</v>
      </c>
    </row>
    <row r="44" spans="2:15" x14ac:dyDescent="0.25">
      <c r="B44" s="125">
        <v>26</v>
      </c>
      <c r="C44" s="10">
        <f t="shared" si="6"/>
        <v>1.0799999999999998</v>
      </c>
      <c r="D44" s="10">
        <f t="shared" si="7"/>
        <v>1.0799999999999998</v>
      </c>
      <c r="E44" s="17">
        <f t="shared" si="1"/>
        <v>0.80999999999999983</v>
      </c>
      <c r="F44" s="10">
        <f t="shared" si="2"/>
        <v>0.80999999999999983</v>
      </c>
      <c r="G44" s="10">
        <f t="shared" si="8"/>
        <v>1.3500000000000101</v>
      </c>
      <c r="H44" s="18">
        <f t="shared" si="3"/>
        <v>0.35000000000000259</v>
      </c>
      <c r="I44" s="10" t="str">
        <f t="shared" si="13"/>
        <v/>
      </c>
      <c r="J44" s="10" t="str">
        <f t="shared" si="10"/>
        <v/>
      </c>
      <c r="K44" s="10" t="str">
        <f t="shared" si="11"/>
        <v/>
      </c>
      <c r="L44" s="19" t="str">
        <f t="shared" si="12"/>
        <v/>
      </c>
      <c r="M44" s="16">
        <f t="shared" si="0"/>
        <v>928.9559999999999</v>
      </c>
      <c r="N44" s="16">
        <f t="shared" si="4"/>
        <v>928.9559999999999</v>
      </c>
      <c r="O44" s="126">
        <f t="shared" si="5"/>
        <v>1857.9119999999998</v>
      </c>
    </row>
    <row r="45" spans="2:15" x14ac:dyDescent="0.25">
      <c r="B45" s="125">
        <v>27</v>
      </c>
      <c r="C45" s="10">
        <f t="shared" si="6"/>
        <v>1.0799999999999998</v>
      </c>
      <c r="D45" s="10">
        <f t="shared" si="7"/>
        <v>1.0799999999999998</v>
      </c>
      <c r="E45" s="17">
        <f t="shared" si="1"/>
        <v>0.80999999999999983</v>
      </c>
      <c r="F45" s="10">
        <f t="shared" si="2"/>
        <v>0.80999999999999983</v>
      </c>
      <c r="G45" s="10">
        <f t="shared" si="8"/>
        <v>0.81000000000001027</v>
      </c>
      <c r="H45" s="18">
        <f t="shared" si="3"/>
        <v>0.21000000000000263</v>
      </c>
      <c r="I45" s="10" t="str">
        <f t="shared" si="13"/>
        <v/>
      </c>
      <c r="J45" s="10" t="str">
        <f>+IF(F44=0,IF(F45&gt;0,"ENCENDIDO BOMBA 2",""),"")</f>
        <v/>
      </c>
      <c r="K45" s="10" t="str">
        <f t="shared" si="11"/>
        <v/>
      </c>
      <c r="L45" s="19" t="str">
        <f t="shared" si="12"/>
        <v/>
      </c>
      <c r="M45" s="16">
        <f t="shared" si="0"/>
        <v>928.9559999999999</v>
      </c>
      <c r="N45" s="16">
        <f t="shared" si="4"/>
        <v>928.9559999999999</v>
      </c>
      <c r="O45" s="126">
        <f t="shared" si="5"/>
        <v>1857.9119999999998</v>
      </c>
    </row>
    <row r="46" spans="2:15" x14ac:dyDescent="0.25">
      <c r="B46" s="125">
        <v>28</v>
      </c>
      <c r="C46" s="10">
        <f t="shared" si="6"/>
        <v>1.0799999999999998</v>
      </c>
      <c r="D46" s="10">
        <f t="shared" si="7"/>
        <v>1.0799999999999998</v>
      </c>
      <c r="E46" s="17">
        <f t="shared" si="1"/>
        <v>0.80999999999999983</v>
      </c>
      <c r="F46" s="10">
        <f t="shared" si="2"/>
        <v>0.80999999999999983</v>
      </c>
      <c r="G46" s="10">
        <f t="shared" si="8"/>
        <v>0.27000000000001045</v>
      </c>
      <c r="H46" s="18">
        <f t="shared" si="3"/>
        <v>7.0000000000002699E-2</v>
      </c>
      <c r="I46" s="10" t="str">
        <f t="shared" si="13"/>
        <v/>
      </c>
      <c r="J46" s="10" t="str">
        <f t="shared" si="10"/>
        <v/>
      </c>
      <c r="K46" s="10" t="str">
        <f t="shared" si="11"/>
        <v/>
      </c>
      <c r="L46" s="19" t="str">
        <f t="shared" si="12"/>
        <v/>
      </c>
      <c r="M46" s="16">
        <f t="shared" si="0"/>
        <v>0</v>
      </c>
      <c r="N46" s="16">
        <f t="shared" si="4"/>
        <v>0</v>
      </c>
      <c r="O46" s="126">
        <f t="shared" si="5"/>
        <v>0</v>
      </c>
    </row>
    <row r="47" spans="2:15" x14ac:dyDescent="0.25">
      <c r="B47" s="125">
        <v>29</v>
      </c>
      <c r="C47" s="10">
        <f t="shared" si="6"/>
        <v>1.0799999999999998</v>
      </c>
      <c r="D47" s="10">
        <f t="shared" si="7"/>
        <v>1.0799999999999998</v>
      </c>
      <c r="E47" s="17">
        <f t="shared" si="1"/>
        <v>0</v>
      </c>
      <c r="F47" s="10">
        <f t="shared" si="2"/>
        <v>0</v>
      </c>
      <c r="G47" s="10">
        <f t="shared" si="8"/>
        <v>1.3500000000000103</v>
      </c>
      <c r="H47" s="18">
        <f t="shared" si="3"/>
        <v>0.35000000000000264</v>
      </c>
      <c r="I47" s="10" t="str">
        <f t="shared" si="13"/>
        <v/>
      </c>
      <c r="J47" s="10" t="str">
        <f t="shared" si="10"/>
        <v/>
      </c>
      <c r="K47" s="10" t="str">
        <f t="shared" si="11"/>
        <v>APAGADO BOMBAS</v>
      </c>
      <c r="L47" s="19" t="str">
        <f t="shared" si="12"/>
        <v>APAGADO BOMBAS</v>
      </c>
      <c r="M47" s="16">
        <f t="shared" si="0"/>
        <v>0</v>
      </c>
      <c r="N47" s="16">
        <f t="shared" si="4"/>
        <v>0</v>
      </c>
      <c r="O47" s="126">
        <f t="shared" si="5"/>
        <v>0</v>
      </c>
    </row>
    <row r="48" spans="2:15" x14ac:dyDescent="0.25">
      <c r="B48" s="125">
        <v>30</v>
      </c>
      <c r="C48" s="10">
        <f t="shared" si="6"/>
        <v>1.0799999999999998</v>
      </c>
      <c r="D48" s="10">
        <f t="shared" si="7"/>
        <v>1.0799999999999998</v>
      </c>
      <c r="E48" s="17">
        <f t="shared" si="1"/>
        <v>0</v>
      </c>
      <c r="F48" s="10">
        <f t="shared" si="2"/>
        <v>0</v>
      </c>
      <c r="G48" s="10">
        <f t="shared" si="8"/>
        <v>2.4300000000000104</v>
      </c>
      <c r="H48" s="18">
        <f t="shared" si="3"/>
        <v>0.63000000000000256</v>
      </c>
      <c r="I48" s="10" t="str">
        <f t="shared" si="13"/>
        <v/>
      </c>
      <c r="J48" s="10" t="str">
        <f t="shared" si="10"/>
        <v/>
      </c>
      <c r="K48" s="10" t="str">
        <f t="shared" si="11"/>
        <v/>
      </c>
      <c r="L48" s="19" t="str">
        <f t="shared" si="12"/>
        <v/>
      </c>
      <c r="M48" s="16">
        <f t="shared" si="0"/>
        <v>928.9559999999999</v>
      </c>
      <c r="N48" s="16">
        <f t="shared" si="4"/>
        <v>0</v>
      </c>
      <c r="O48" s="126">
        <f t="shared" si="5"/>
        <v>928.9559999999999</v>
      </c>
    </row>
    <row r="49" spans="2:15" x14ac:dyDescent="0.25">
      <c r="B49" s="125">
        <v>31</v>
      </c>
      <c r="C49" s="10">
        <f t="shared" si="6"/>
        <v>1.0799999999999998</v>
      </c>
      <c r="D49" s="10">
        <f t="shared" si="7"/>
        <v>1.0799999999999998</v>
      </c>
      <c r="E49" s="17">
        <f t="shared" si="1"/>
        <v>0.80999999999999983</v>
      </c>
      <c r="F49" s="10">
        <f t="shared" si="2"/>
        <v>0</v>
      </c>
      <c r="G49" s="10">
        <f t="shared" si="8"/>
        <v>2.7000000000000108</v>
      </c>
      <c r="H49" s="18">
        <f t="shared" si="3"/>
        <v>0.70000000000000273</v>
      </c>
      <c r="I49" s="10" t="str">
        <f t="shared" si="13"/>
        <v>ENCENDIDO BOMBA 1</v>
      </c>
      <c r="J49" s="10" t="str">
        <f t="shared" si="10"/>
        <v/>
      </c>
      <c r="K49" s="10" t="str">
        <f t="shared" si="11"/>
        <v/>
      </c>
      <c r="L49" s="19" t="str">
        <f t="shared" si="12"/>
        <v>ENCENDIDO BOMBA 1</v>
      </c>
      <c r="M49" s="16">
        <f t="shared" si="0"/>
        <v>928.9559999999999</v>
      </c>
      <c r="N49" s="16">
        <f t="shared" si="4"/>
        <v>0</v>
      </c>
      <c r="O49" s="126">
        <f t="shared" si="5"/>
        <v>928.9559999999999</v>
      </c>
    </row>
    <row r="50" spans="2:15" x14ac:dyDescent="0.25">
      <c r="B50" s="125">
        <v>32</v>
      </c>
      <c r="C50" s="10">
        <f t="shared" si="6"/>
        <v>1.0799999999999998</v>
      </c>
      <c r="D50" s="10">
        <f t="shared" si="7"/>
        <v>1.0799999999999998</v>
      </c>
      <c r="E50" s="17">
        <f t="shared" si="1"/>
        <v>0.80999999999999983</v>
      </c>
      <c r="F50" s="10">
        <f t="shared" si="2"/>
        <v>0</v>
      </c>
      <c r="G50" s="10">
        <f t="shared" si="8"/>
        <v>2.9700000000000113</v>
      </c>
      <c r="H50" s="18">
        <f t="shared" si="3"/>
        <v>0.77000000000000279</v>
      </c>
      <c r="I50" s="10" t="str">
        <f t="shared" si="13"/>
        <v/>
      </c>
      <c r="J50" s="10" t="str">
        <f t="shared" si="10"/>
        <v/>
      </c>
      <c r="K50" s="10" t="str">
        <f t="shared" si="11"/>
        <v/>
      </c>
      <c r="L50" s="19" t="str">
        <f t="shared" si="12"/>
        <v/>
      </c>
      <c r="M50" s="16">
        <f t="shared" ref="M50:M78" si="14">IF(E51&gt;0,$S$10*$S$11,0)</f>
        <v>928.9559999999999</v>
      </c>
      <c r="N50" s="16">
        <f t="shared" si="4"/>
        <v>0</v>
      </c>
      <c r="O50" s="126">
        <f t="shared" si="5"/>
        <v>928.9559999999999</v>
      </c>
    </row>
    <row r="51" spans="2:15" x14ac:dyDescent="0.25">
      <c r="B51" s="125">
        <v>33</v>
      </c>
      <c r="C51" s="10">
        <f t="shared" si="6"/>
        <v>1.0799999999999998</v>
      </c>
      <c r="D51" s="10">
        <f t="shared" si="7"/>
        <v>1.0799999999999998</v>
      </c>
      <c r="E51" s="17">
        <f t="shared" ref="E51:E78" si="15">IF(E50=0,IF(H50&lt;$G$9,0,$C$11),IF(H50&lt;$G$8,0,E50))</f>
        <v>0.80999999999999983</v>
      </c>
      <c r="F51" s="10">
        <f t="shared" ref="F51:F78" si="16">IF(F50=0,IF(H50&lt;$G$9,0,IF(H50&lt;$G$10,0,$C$11)),IF(H50&lt;$G$8,0,F50))</f>
        <v>0</v>
      </c>
      <c r="G51" s="10">
        <f t="shared" si="8"/>
        <v>3.2400000000000118</v>
      </c>
      <c r="H51" s="18">
        <f t="shared" ref="H51:H78" si="17">+G51/$G$7</f>
        <v>0.84000000000000297</v>
      </c>
      <c r="I51" s="10" t="str">
        <f t="shared" si="13"/>
        <v/>
      </c>
      <c r="J51" s="10" t="str">
        <f t="shared" si="10"/>
        <v/>
      </c>
      <c r="K51" s="10" t="str">
        <f t="shared" si="11"/>
        <v/>
      </c>
      <c r="L51" s="19" t="str">
        <f t="shared" si="12"/>
        <v/>
      </c>
      <c r="M51" s="16">
        <f t="shared" si="14"/>
        <v>928.9559999999999</v>
      </c>
      <c r="N51" s="16">
        <f t="shared" ref="N51:N78" si="18">IF(F52&gt;0,$S$10*$S$11,0)</f>
        <v>0</v>
      </c>
      <c r="O51" s="126">
        <f t="shared" si="5"/>
        <v>928.9559999999999</v>
      </c>
    </row>
    <row r="52" spans="2:15" x14ac:dyDescent="0.25">
      <c r="B52" s="125">
        <v>34</v>
      </c>
      <c r="C52" s="10">
        <f t="shared" si="6"/>
        <v>1.0799999999999998</v>
      </c>
      <c r="D52" s="10">
        <f t="shared" si="7"/>
        <v>1.0799999999999998</v>
      </c>
      <c r="E52" s="17">
        <f t="shared" si="15"/>
        <v>0.80999999999999983</v>
      </c>
      <c r="F52" s="10">
        <f t="shared" si="16"/>
        <v>0</v>
      </c>
      <c r="G52" s="10">
        <f t="shared" si="8"/>
        <v>3.5100000000000122</v>
      </c>
      <c r="H52" s="18">
        <f t="shared" si="17"/>
        <v>0.91000000000000303</v>
      </c>
      <c r="I52" s="10" t="str">
        <f t="shared" si="13"/>
        <v/>
      </c>
      <c r="J52" s="10" t="str">
        <f>+IF(F51=0,IF(F52&gt;0,"ENCENDIDO BOMBA 2",""),"")</f>
        <v/>
      </c>
      <c r="K52" s="10" t="str">
        <f t="shared" si="11"/>
        <v/>
      </c>
      <c r="L52" s="19" t="str">
        <f t="shared" si="12"/>
        <v/>
      </c>
      <c r="M52" s="16">
        <f t="shared" si="14"/>
        <v>928.9559999999999</v>
      </c>
      <c r="N52" s="16">
        <f t="shared" si="18"/>
        <v>0</v>
      </c>
      <c r="O52" s="126">
        <f t="shared" si="5"/>
        <v>928.9559999999999</v>
      </c>
    </row>
    <row r="53" spans="2:15" x14ac:dyDescent="0.25">
      <c r="B53" s="125">
        <v>35</v>
      </c>
      <c r="C53" s="10">
        <f t="shared" si="6"/>
        <v>1.0799999999999998</v>
      </c>
      <c r="D53" s="10">
        <f t="shared" si="7"/>
        <v>1.0799999999999998</v>
      </c>
      <c r="E53" s="17">
        <f t="shared" si="15"/>
        <v>0.80999999999999983</v>
      </c>
      <c r="F53" s="10">
        <f t="shared" si="16"/>
        <v>0</v>
      </c>
      <c r="G53" s="10">
        <f t="shared" si="8"/>
        <v>3.7800000000000127</v>
      </c>
      <c r="H53" s="18">
        <f t="shared" si="17"/>
        <v>0.9800000000000032</v>
      </c>
      <c r="I53" s="10" t="str">
        <f t="shared" si="13"/>
        <v/>
      </c>
      <c r="J53" s="10" t="str">
        <f t="shared" si="10"/>
        <v/>
      </c>
      <c r="K53" s="10" t="str">
        <f t="shared" si="11"/>
        <v/>
      </c>
      <c r="L53" s="19" t="str">
        <f t="shared" si="12"/>
        <v/>
      </c>
      <c r="M53" s="16">
        <f t="shared" si="14"/>
        <v>928.9559999999999</v>
      </c>
      <c r="N53" s="16">
        <f t="shared" si="18"/>
        <v>0</v>
      </c>
      <c r="O53" s="126">
        <f t="shared" si="5"/>
        <v>928.9559999999999</v>
      </c>
    </row>
    <row r="54" spans="2:15" x14ac:dyDescent="0.25">
      <c r="B54" s="125">
        <v>36</v>
      </c>
      <c r="C54" s="10">
        <f t="shared" si="6"/>
        <v>1.0799999999999998</v>
      </c>
      <c r="D54" s="10">
        <f t="shared" si="7"/>
        <v>1.0799999999999998</v>
      </c>
      <c r="E54" s="17">
        <f t="shared" si="15"/>
        <v>0.80999999999999983</v>
      </c>
      <c r="F54" s="10">
        <f t="shared" si="16"/>
        <v>0</v>
      </c>
      <c r="G54" s="10">
        <f t="shared" si="8"/>
        <v>4.0500000000000131</v>
      </c>
      <c r="H54" s="18">
        <f t="shared" si="17"/>
        <v>1.0500000000000034</v>
      </c>
      <c r="I54" s="10" t="str">
        <f t="shared" si="13"/>
        <v/>
      </c>
      <c r="J54" s="10" t="str">
        <f t="shared" si="10"/>
        <v/>
      </c>
      <c r="K54" s="10" t="str">
        <f t="shared" si="11"/>
        <v/>
      </c>
      <c r="L54" s="19" t="str">
        <f t="shared" si="12"/>
        <v/>
      </c>
      <c r="M54" s="16">
        <f t="shared" si="14"/>
        <v>928.9559999999999</v>
      </c>
      <c r="N54" s="16">
        <f t="shared" si="18"/>
        <v>928.9559999999999</v>
      </c>
      <c r="O54" s="126">
        <f t="shared" si="5"/>
        <v>1857.9119999999998</v>
      </c>
    </row>
    <row r="55" spans="2:15" x14ac:dyDescent="0.25">
      <c r="B55" s="125">
        <v>37</v>
      </c>
      <c r="C55" s="10">
        <f t="shared" si="6"/>
        <v>1.0799999999999998</v>
      </c>
      <c r="D55" s="10">
        <f t="shared" si="7"/>
        <v>1.0799999999999998</v>
      </c>
      <c r="E55" s="17">
        <f t="shared" si="15"/>
        <v>0.80999999999999983</v>
      </c>
      <c r="F55" s="10">
        <f t="shared" si="16"/>
        <v>0.80999999999999983</v>
      </c>
      <c r="G55" s="10">
        <f t="shared" si="8"/>
        <v>3.510000000000014</v>
      </c>
      <c r="H55" s="18">
        <f t="shared" si="17"/>
        <v>0.91000000000000347</v>
      </c>
      <c r="I55" s="10" t="str">
        <f t="shared" si="13"/>
        <v/>
      </c>
      <c r="J55" s="10" t="str">
        <f t="shared" si="10"/>
        <v>ENCENDIDO BOMBA 2</v>
      </c>
      <c r="K55" s="10" t="str">
        <f t="shared" si="11"/>
        <v/>
      </c>
      <c r="L55" s="19" t="str">
        <f t="shared" si="12"/>
        <v>ENCENDIDO BOMBA 2</v>
      </c>
      <c r="M55" s="16">
        <f t="shared" si="14"/>
        <v>928.9559999999999</v>
      </c>
      <c r="N55" s="16">
        <f t="shared" si="18"/>
        <v>928.9559999999999</v>
      </c>
      <c r="O55" s="126">
        <f t="shared" si="5"/>
        <v>1857.9119999999998</v>
      </c>
    </row>
    <row r="56" spans="2:15" x14ac:dyDescent="0.25">
      <c r="B56" s="125">
        <v>38</v>
      </c>
      <c r="C56" s="10">
        <f t="shared" si="6"/>
        <v>1.0799999999999998</v>
      </c>
      <c r="D56" s="10">
        <f t="shared" si="7"/>
        <v>1.0799999999999998</v>
      </c>
      <c r="E56" s="17">
        <f t="shared" si="15"/>
        <v>0.80999999999999983</v>
      </c>
      <c r="F56" s="10">
        <f t="shared" si="16"/>
        <v>0.80999999999999983</v>
      </c>
      <c r="G56" s="10">
        <f t="shared" si="8"/>
        <v>2.9700000000000149</v>
      </c>
      <c r="H56" s="18">
        <f t="shared" si="17"/>
        <v>0.77000000000000379</v>
      </c>
      <c r="I56" s="10" t="str">
        <f t="shared" si="13"/>
        <v/>
      </c>
      <c r="J56" s="10" t="str">
        <f t="shared" si="10"/>
        <v/>
      </c>
      <c r="K56" s="10" t="str">
        <f t="shared" si="11"/>
        <v/>
      </c>
      <c r="L56" s="19" t="str">
        <f t="shared" si="12"/>
        <v/>
      </c>
      <c r="M56" s="16">
        <f t="shared" si="14"/>
        <v>928.9559999999999</v>
      </c>
      <c r="N56" s="16">
        <f t="shared" si="18"/>
        <v>928.9559999999999</v>
      </c>
      <c r="O56" s="126">
        <f t="shared" si="5"/>
        <v>1857.9119999999998</v>
      </c>
    </row>
    <row r="57" spans="2:15" x14ac:dyDescent="0.25">
      <c r="B57" s="125">
        <v>39</v>
      </c>
      <c r="C57" s="10">
        <f t="shared" si="6"/>
        <v>1.0799999999999998</v>
      </c>
      <c r="D57" s="10">
        <f t="shared" si="7"/>
        <v>1.0799999999999998</v>
      </c>
      <c r="E57" s="17">
        <f t="shared" si="15"/>
        <v>0.80999999999999983</v>
      </c>
      <c r="F57" s="10">
        <f t="shared" si="16"/>
        <v>0.80999999999999983</v>
      </c>
      <c r="G57" s="10">
        <f t="shared" si="8"/>
        <v>2.4300000000000157</v>
      </c>
      <c r="H57" s="18">
        <f t="shared" si="17"/>
        <v>0.630000000000004</v>
      </c>
      <c r="I57" s="10" t="str">
        <f t="shared" si="13"/>
        <v/>
      </c>
      <c r="J57" s="10" t="str">
        <f t="shared" si="10"/>
        <v/>
      </c>
      <c r="K57" s="10" t="str">
        <f t="shared" si="11"/>
        <v/>
      </c>
      <c r="L57" s="19" t="str">
        <f t="shared" si="12"/>
        <v/>
      </c>
      <c r="M57" s="16">
        <f t="shared" si="14"/>
        <v>928.9559999999999</v>
      </c>
      <c r="N57" s="16">
        <f t="shared" si="18"/>
        <v>928.9559999999999</v>
      </c>
      <c r="O57" s="126">
        <f t="shared" si="5"/>
        <v>1857.9119999999998</v>
      </c>
    </row>
    <row r="58" spans="2:15" x14ac:dyDescent="0.25">
      <c r="B58" s="125">
        <v>40</v>
      </c>
      <c r="C58" s="10">
        <f t="shared" si="6"/>
        <v>1.0799999999999998</v>
      </c>
      <c r="D58" s="10">
        <f t="shared" si="7"/>
        <v>1.0799999999999998</v>
      </c>
      <c r="E58" s="17">
        <f t="shared" si="15"/>
        <v>0.80999999999999983</v>
      </c>
      <c r="F58" s="10">
        <f t="shared" si="16"/>
        <v>0.80999999999999983</v>
      </c>
      <c r="G58" s="10">
        <f t="shared" si="8"/>
        <v>1.8900000000000163</v>
      </c>
      <c r="H58" s="18">
        <f t="shared" si="17"/>
        <v>0.49000000000000415</v>
      </c>
      <c r="I58" s="10" t="str">
        <f t="shared" si="13"/>
        <v/>
      </c>
      <c r="J58" s="10" t="str">
        <f>+IF(F57=0,IF(F58&gt;0,"ENCENDIDO BOMBA 2",""),"")</f>
        <v/>
      </c>
      <c r="K58" s="10" t="str">
        <f>+IF(F57&gt;0,IF(F58=0,"APAGADO BOMBAS",""),"")</f>
        <v/>
      </c>
      <c r="L58" s="19" t="str">
        <f t="shared" si="12"/>
        <v/>
      </c>
      <c r="M58" s="16">
        <f t="shared" si="14"/>
        <v>928.9559999999999</v>
      </c>
      <c r="N58" s="16">
        <f t="shared" si="18"/>
        <v>928.9559999999999</v>
      </c>
      <c r="O58" s="126">
        <f t="shared" si="5"/>
        <v>1857.9119999999998</v>
      </c>
    </row>
    <row r="59" spans="2:15" x14ac:dyDescent="0.25">
      <c r="B59" s="125">
        <v>41</v>
      </c>
      <c r="C59" s="10">
        <f t="shared" si="6"/>
        <v>1.0799999999999998</v>
      </c>
      <c r="D59" s="10">
        <f t="shared" si="7"/>
        <v>1.0799999999999998</v>
      </c>
      <c r="E59" s="17">
        <f t="shared" si="15"/>
        <v>0.80999999999999983</v>
      </c>
      <c r="F59" s="10">
        <f t="shared" si="16"/>
        <v>0.80999999999999983</v>
      </c>
      <c r="G59" s="10">
        <f t="shared" si="8"/>
        <v>1.3500000000000163</v>
      </c>
      <c r="H59" s="18">
        <f t="shared" si="17"/>
        <v>0.3500000000000042</v>
      </c>
      <c r="I59" s="10" t="str">
        <f t="shared" si="13"/>
        <v/>
      </c>
      <c r="J59" s="10" t="str">
        <f t="shared" si="10"/>
        <v/>
      </c>
      <c r="K59" s="10" t="str">
        <f>+IF(F58&gt;0,IF(F59=0,"APAGADO BOMBAS",""),"")</f>
        <v/>
      </c>
      <c r="L59" s="19" t="str">
        <f t="shared" si="12"/>
        <v/>
      </c>
      <c r="M59" s="16">
        <f t="shared" si="14"/>
        <v>928.9559999999999</v>
      </c>
      <c r="N59" s="16">
        <f t="shared" si="18"/>
        <v>928.9559999999999</v>
      </c>
      <c r="O59" s="126">
        <f t="shared" si="5"/>
        <v>1857.9119999999998</v>
      </c>
    </row>
    <row r="60" spans="2:15" x14ac:dyDescent="0.25">
      <c r="B60" s="125">
        <v>42</v>
      </c>
      <c r="C60" s="10">
        <f t="shared" si="6"/>
        <v>1.0799999999999998</v>
      </c>
      <c r="D60" s="10">
        <f t="shared" si="7"/>
        <v>1.0799999999999998</v>
      </c>
      <c r="E60" s="17">
        <f t="shared" si="15"/>
        <v>0.80999999999999983</v>
      </c>
      <c r="F60" s="10">
        <f t="shared" si="16"/>
        <v>0.80999999999999983</v>
      </c>
      <c r="G60" s="10">
        <f t="shared" si="8"/>
        <v>0.81000000000001648</v>
      </c>
      <c r="H60" s="18">
        <f t="shared" si="17"/>
        <v>0.21000000000000424</v>
      </c>
      <c r="I60" s="10" t="str">
        <f t="shared" si="13"/>
        <v/>
      </c>
      <c r="J60" s="10" t="str">
        <f t="shared" si="10"/>
        <v/>
      </c>
      <c r="K60" s="10" t="str">
        <f t="shared" ref="K60:K71" si="19">+IF(F59&gt;0,IF(F60=0,"APAGADO BOMBAS",""),"")</f>
        <v/>
      </c>
      <c r="L60" s="19" t="str">
        <f t="shared" si="12"/>
        <v/>
      </c>
      <c r="M60" s="16">
        <f t="shared" si="14"/>
        <v>928.9559999999999</v>
      </c>
      <c r="N60" s="16">
        <f t="shared" si="18"/>
        <v>928.9559999999999</v>
      </c>
      <c r="O60" s="126">
        <f t="shared" si="5"/>
        <v>1857.9119999999998</v>
      </c>
    </row>
    <row r="61" spans="2:15" x14ac:dyDescent="0.25">
      <c r="B61" s="125">
        <v>43</v>
      </c>
      <c r="C61" s="10">
        <f t="shared" si="6"/>
        <v>1.0799999999999998</v>
      </c>
      <c r="D61" s="10">
        <f t="shared" si="7"/>
        <v>1.0799999999999998</v>
      </c>
      <c r="E61" s="17">
        <f t="shared" si="15"/>
        <v>0.80999999999999983</v>
      </c>
      <c r="F61" s="10">
        <f t="shared" si="16"/>
        <v>0.80999999999999983</v>
      </c>
      <c r="G61" s="10">
        <f t="shared" si="8"/>
        <v>0.27000000000001667</v>
      </c>
      <c r="H61" s="18">
        <f t="shared" si="17"/>
        <v>7.0000000000004309E-2</v>
      </c>
      <c r="I61" s="10" t="str">
        <f t="shared" si="13"/>
        <v/>
      </c>
      <c r="J61" s="10" t="str">
        <f t="shared" si="10"/>
        <v/>
      </c>
      <c r="K61" s="10" t="str">
        <f t="shared" si="19"/>
        <v/>
      </c>
      <c r="L61" s="19" t="str">
        <f t="shared" si="12"/>
        <v/>
      </c>
      <c r="M61" s="16">
        <f t="shared" si="14"/>
        <v>0</v>
      </c>
      <c r="N61" s="16">
        <f t="shared" si="18"/>
        <v>0</v>
      </c>
      <c r="O61" s="126">
        <f t="shared" si="5"/>
        <v>0</v>
      </c>
    </row>
    <row r="62" spans="2:15" x14ac:dyDescent="0.25">
      <c r="B62" s="125">
        <v>44</v>
      </c>
      <c r="C62" s="10">
        <f t="shared" si="6"/>
        <v>1.0799999999999998</v>
      </c>
      <c r="D62" s="10">
        <f t="shared" si="7"/>
        <v>1.0799999999999998</v>
      </c>
      <c r="E62" s="17">
        <f t="shared" si="15"/>
        <v>0</v>
      </c>
      <c r="F62" s="10">
        <f t="shared" si="16"/>
        <v>0</v>
      </c>
      <c r="G62" s="10">
        <f t="shared" si="8"/>
        <v>1.3500000000000165</v>
      </c>
      <c r="H62" s="18">
        <f t="shared" si="17"/>
        <v>0.35000000000000425</v>
      </c>
      <c r="I62" s="10" t="str">
        <f t="shared" si="13"/>
        <v/>
      </c>
      <c r="J62" s="10" t="str">
        <f t="shared" si="10"/>
        <v/>
      </c>
      <c r="K62" s="10" t="str">
        <f t="shared" si="19"/>
        <v>APAGADO BOMBAS</v>
      </c>
      <c r="L62" s="19" t="str">
        <f t="shared" si="12"/>
        <v>APAGADO BOMBAS</v>
      </c>
      <c r="M62" s="16">
        <f t="shared" si="14"/>
        <v>0</v>
      </c>
      <c r="N62" s="16">
        <f t="shared" si="18"/>
        <v>0</v>
      </c>
      <c r="O62" s="126">
        <f t="shared" si="5"/>
        <v>0</v>
      </c>
    </row>
    <row r="63" spans="2:15" x14ac:dyDescent="0.25">
      <c r="B63" s="125">
        <v>45</v>
      </c>
      <c r="C63" s="10">
        <f t="shared" si="6"/>
        <v>1.0799999999999998</v>
      </c>
      <c r="D63" s="10">
        <f t="shared" si="7"/>
        <v>1.0799999999999998</v>
      </c>
      <c r="E63" s="17">
        <f t="shared" si="15"/>
        <v>0</v>
      </c>
      <c r="F63" s="10">
        <f t="shared" si="16"/>
        <v>0</v>
      </c>
      <c r="G63" s="10">
        <f t="shared" si="8"/>
        <v>2.4300000000000166</v>
      </c>
      <c r="H63" s="18">
        <f t="shared" si="17"/>
        <v>0.63000000000000422</v>
      </c>
      <c r="I63" s="10" t="str">
        <f t="shared" si="13"/>
        <v/>
      </c>
      <c r="J63" s="10" t="str">
        <f t="shared" si="10"/>
        <v/>
      </c>
      <c r="K63" s="10" t="str">
        <f t="shared" si="19"/>
        <v/>
      </c>
      <c r="L63" s="19" t="str">
        <f t="shared" si="12"/>
        <v/>
      </c>
      <c r="M63" s="16">
        <f t="shared" si="14"/>
        <v>928.9559999999999</v>
      </c>
      <c r="N63" s="16">
        <f t="shared" si="18"/>
        <v>0</v>
      </c>
      <c r="O63" s="126">
        <f t="shared" si="5"/>
        <v>928.9559999999999</v>
      </c>
    </row>
    <row r="64" spans="2:15" x14ac:dyDescent="0.25">
      <c r="B64" s="125">
        <v>46</v>
      </c>
      <c r="C64" s="10">
        <f t="shared" si="6"/>
        <v>1.0799999999999998</v>
      </c>
      <c r="D64" s="10">
        <f t="shared" si="7"/>
        <v>1.0799999999999998</v>
      </c>
      <c r="E64" s="17">
        <f t="shared" si="15"/>
        <v>0.80999999999999983</v>
      </c>
      <c r="F64" s="10">
        <f t="shared" si="16"/>
        <v>0</v>
      </c>
      <c r="G64" s="10">
        <f t="shared" si="8"/>
        <v>2.7000000000000171</v>
      </c>
      <c r="H64" s="18">
        <f t="shared" si="17"/>
        <v>0.70000000000000429</v>
      </c>
      <c r="I64" s="10" t="str">
        <f t="shared" si="13"/>
        <v>ENCENDIDO BOMBA 1</v>
      </c>
      <c r="J64" s="10" t="str">
        <f t="shared" si="10"/>
        <v/>
      </c>
      <c r="K64" s="10" t="str">
        <f t="shared" si="19"/>
        <v/>
      </c>
      <c r="L64" s="19" t="str">
        <f t="shared" si="12"/>
        <v>ENCENDIDO BOMBA 1</v>
      </c>
      <c r="M64" s="16">
        <f t="shared" si="14"/>
        <v>928.9559999999999</v>
      </c>
      <c r="N64" s="16">
        <f t="shared" si="18"/>
        <v>0</v>
      </c>
      <c r="O64" s="126">
        <f t="shared" si="5"/>
        <v>928.9559999999999</v>
      </c>
    </row>
    <row r="65" spans="2:15" x14ac:dyDescent="0.25">
      <c r="B65" s="125">
        <v>47</v>
      </c>
      <c r="C65" s="10">
        <f t="shared" si="6"/>
        <v>1.0799999999999998</v>
      </c>
      <c r="D65" s="10">
        <f t="shared" si="7"/>
        <v>1.0799999999999998</v>
      </c>
      <c r="E65" s="17">
        <f t="shared" si="15"/>
        <v>0.80999999999999983</v>
      </c>
      <c r="F65" s="10">
        <f t="shared" si="16"/>
        <v>0</v>
      </c>
      <c r="G65" s="10">
        <f t="shared" si="8"/>
        <v>2.9700000000000175</v>
      </c>
      <c r="H65" s="18">
        <f t="shared" si="17"/>
        <v>0.77000000000000446</v>
      </c>
      <c r="I65" s="10" t="str">
        <f t="shared" si="13"/>
        <v/>
      </c>
      <c r="J65" s="10" t="str">
        <f>+IF(F64=0,IF(F65&gt;0,"ENCENDIDO BOMBA 2",""),"")</f>
        <v/>
      </c>
      <c r="K65" s="10" t="str">
        <f t="shared" si="19"/>
        <v/>
      </c>
      <c r="L65" s="19" t="str">
        <f t="shared" si="12"/>
        <v/>
      </c>
      <c r="M65" s="16">
        <f t="shared" si="14"/>
        <v>928.9559999999999</v>
      </c>
      <c r="N65" s="16">
        <f t="shared" si="18"/>
        <v>0</v>
      </c>
      <c r="O65" s="126">
        <f t="shared" si="5"/>
        <v>928.9559999999999</v>
      </c>
    </row>
    <row r="66" spans="2:15" x14ac:dyDescent="0.25">
      <c r="B66" s="125">
        <v>48</v>
      </c>
      <c r="C66" s="10">
        <f t="shared" si="6"/>
        <v>1.0799999999999998</v>
      </c>
      <c r="D66" s="10">
        <f t="shared" si="7"/>
        <v>1.0799999999999998</v>
      </c>
      <c r="E66" s="17">
        <f t="shared" si="15"/>
        <v>0.80999999999999983</v>
      </c>
      <c r="F66" s="10">
        <f t="shared" si="16"/>
        <v>0</v>
      </c>
      <c r="G66" s="10">
        <f t="shared" si="8"/>
        <v>3.240000000000018</v>
      </c>
      <c r="H66" s="18">
        <f t="shared" si="17"/>
        <v>0.84000000000000452</v>
      </c>
      <c r="I66" s="10" t="str">
        <f t="shared" si="13"/>
        <v/>
      </c>
      <c r="J66" s="10" t="str">
        <f t="shared" si="10"/>
        <v/>
      </c>
      <c r="K66" s="10" t="str">
        <f t="shared" si="19"/>
        <v/>
      </c>
      <c r="L66" s="19" t="str">
        <f t="shared" si="12"/>
        <v/>
      </c>
      <c r="M66" s="16">
        <f t="shared" si="14"/>
        <v>928.9559999999999</v>
      </c>
      <c r="N66" s="16">
        <f t="shared" si="18"/>
        <v>0</v>
      </c>
      <c r="O66" s="126">
        <f t="shared" si="5"/>
        <v>928.9559999999999</v>
      </c>
    </row>
    <row r="67" spans="2:15" x14ac:dyDescent="0.25">
      <c r="B67" s="125">
        <v>49</v>
      </c>
      <c r="C67" s="10">
        <f t="shared" si="6"/>
        <v>1.0799999999999998</v>
      </c>
      <c r="D67" s="10">
        <f t="shared" si="7"/>
        <v>1.0799999999999998</v>
      </c>
      <c r="E67" s="17">
        <f t="shared" si="15"/>
        <v>0.80999999999999983</v>
      </c>
      <c r="F67" s="10">
        <f t="shared" si="16"/>
        <v>0</v>
      </c>
      <c r="G67" s="10">
        <f t="shared" si="8"/>
        <v>3.5100000000000184</v>
      </c>
      <c r="H67" s="18">
        <f t="shared" si="17"/>
        <v>0.91000000000000469</v>
      </c>
      <c r="I67" s="10" t="str">
        <f t="shared" si="13"/>
        <v/>
      </c>
      <c r="J67" s="10" t="str">
        <f>+IF(F66=0,IF(F67&gt;0,"ENCENDIDO BOMBA 2",""),"")</f>
        <v/>
      </c>
      <c r="K67" s="10" t="str">
        <f t="shared" si="19"/>
        <v/>
      </c>
      <c r="L67" s="19" t="str">
        <f t="shared" si="12"/>
        <v/>
      </c>
      <c r="M67" s="16">
        <f t="shared" si="14"/>
        <v>928.9559999999999</v>
      </c>
      <c r="N67" s="16">
        <f t="shared" si="18"/>
        <v>0</v>
      </c>
      <c r="O67" s="126">
        <f t="shared" si="5"/>
        <v>928.9559999999999</v>
      </c>
    </row>
    <row r="68" spans="2:15" x14ac:dyDescent="0.25">
      <c r="B68" s="125">
        <v>50</v>
      </c>
      <c r="C68" s="10">
        <f t="shared" si="6"/>
        <v>1.0799999999999998</v>
      </c>
      <c r="D68" s="10">
        <f t="shared" si="7"/>
        <v>1.0799999999999998</v>
      </c>
      <c r="E68" s="17">
        <f t="shared" si="15"/>
        <v>0.80999999999999983</v>
      </c>
      <c r="F68" s="10">
        <f t="shared" si="16"/>
        <v>0</v>
      </c>
      <c r="G68" s="10">
        <f t="shared" si="8"/>
        <v>3.7800000000000189</v>
      </c>
      <c r="H68" s="18">
        <f t="shared" si="17"/>
        <v>0.98000000000000476</v>
      </c>
      <c r="I68" s="10" t="str">
        <f t="shared" si="13"/>
        <v/>
      </c>
      <c r="J68" s="10" t="str">
        <f t="shared" si="10"/>
        <v/>
      </c>
      <c r="K68" s="10" t="str">
        <f t="shared" si="19"/>
        <v/>
      </c>
      <c r="L68" s="19" t="str">
        <f t="shared" si="12"/>
        <v/>
      </c>
      <c r="M68" s="16">
        <f t="shared" si="14"/>
        <v>928.9559999999999</v>
      </c>
      <c r="N68" s="16">
        <f t="shared" si="18"/>
        <v>0</v>
      </c>
      <c r="O68" s="126">
        <f t="shared" si="5"/>
        <v>928.9559999999999</v>
      </c>
    </row>
    <row r="69" spans="2:15" x14ac:dyDescent="0.25">
      <c r="B69" s="125">
        <v>51</v>
      </c>
      <c r="C69" s="10">
        <f t="shared" si="6"/>
        <v>1.0799999999999998</v>
      </c>
      <c r="D69" s="10">
        <f t="shared" si="7"/>
        <v>1.0799999999999998</v>
      </c>
      <c r="E69" s="17">
        <f t="shared" si="15"/>
        <v>0.80999999999999983</v>
      </c>
      <c r="F69" s="10">
        <f t="shared" si="16"/>
        <v>0</v>
      </c>
      <c r="G69" s="10">
        <f t="shared" si="8"/>
        <v>4.0500000000000194</v>
      </c>
      <c r="H69" s="18">
        <f t="shared" si="17"/>
        <v>1.0500000000000049</v>
      </c>
      <c r="I69" s="10" t="str">
        <f t="shared" si="13"/>
        <v/>
      </c>
      <c r="J69" s="10" t="str">
        <f t="shared" si="10"/>
        <v/>
      </c>
      <c r="K69" s="10" t="str">
        <f t="shared" si="19"/>
        <v/>
      </c>
      <c r="L69" s="19" t="str">
        <f t="shared" si="12"/>
        <v/>
      </c>
      <c r="M69" s="16">
        <f t="shared" si="14"/>
        <v>928.9559999999999</v>
      </c>
      <c r="N69" s="16">
        <f t="shared" si="18"/>
        <v>928.9559999999999</v>
      </c>
      <c r="O69" s="126">
        <f t="shared" si="5"/>
        <v>1857.9119999999998</v>
      </c>
    </row>
    <row r="70" spans="2:15" x14ac:dyDescent="0.25">
      <c r="B70" s="125">
        <v>52</v>
      </c>
      <c r="C70" s="10">
        <f t="shared" si="6"/>
        <v>1.0799999999999998</v>
      </c>
      <c r="D70" s="10">
        <f t="shared" si="7"/>
        <v>1.0799999999999998</v>
      </c>
      <c r="E70" s="17">
        <f t="shared" si="15"/>
        <v>0.80999999999999983</v>
      </c>
      <c r="F70" s="10">
        <f t="shared" si="16"/>
        <v>0.80999999999999983</v>
      </c>
      <c r="G70" s="10">
        <f t="shared" si="8"/>
        <v>3.5100000000000202</v>
      </c>
      <c r="H70" s="18">
        <f t="shared" si="17"/>
        <v>0.91000000000000514</v>
      </c>
      <c r="I70" s="10" t="str">
        <f t="shared" si="13"/>
        <v/>
      </c>
      <c r="J70" s="10" t="str">
        <f t="shared" si="10"/>
        <v>ENCENDIDO BOMBA 2</v>
      </c>
      <c r="K70" s="10" t="str">
        <f t="shared" si="19"/>
        <v/>
      </c>
      <c r="L70" s="19" t="str">
        <f t="shared" si="12"/>
        <v>ENCENDIDO BOMBA 2</v>
      </c>
      <c r="M70" s="16">
        <f t="shared" si="14"/>
        <v>928.9559999999999</v>
      </c>
      <c r="N70" s="16">
        <f t="shared" si="18"/>
        <v>928.9559999999999</v>
      </c>
      <c r="O70" s="126">
        <f t="shared" si="5"/>
        <v>1857.9119999999998</v>
      </c>
    </row>
    <row r="71" spans="2:15" x14ac:dyDescent="0.25">
      <c r="B71" s="125">
        <v>53</v>
      </c>
      <c r="C71" s="10">
        <f t="shared" si="6"/>
        <v>1.0799999999999998</v>
      </c>
      <c r="D71" s="10">
        <f t="shared" si="7"/>
        <v>1.0799999999999998</v>
      </c>
      <c r="E71" s="17">
        <f t="shared" si="15"/>
        <v>0.80999999999999983</v>
      </c>
      <c r="F71" s="10">
        <f t="shared" si="16"/>
        <v>0.80999999999999983</v>
      </c>
      <c r="G71" s="10">
        <f t="shared" si="8"/>
        <v>2.9700000000000211</v>
      </c>
      <c r="H71" s="18">
        <f t="shared" si="17"/>
        <v>0.77000000000000535</v>
      </c>
      <c r="I71" s="10" t="str">
        <f t="shared" si="13"/>
        <v/>
      </c>
      <c r="J71" s="10" t="str">
        <f t="shared" si="10"/>
        <v/>
      </c>
      <c r="K71" s="10" t="str">
        <f t="shared" si="19"/>
        <v/>
      </c>
      <c r="L71" s="19" t="str">
        <f t="shared" si="12"/>
        <v/>
      </c>
      <c r="M71" s="16">
        <f t="shared" si="14"/>
        <v>928.9559999999999</v>
      </c>
      <c r="N71" s="16">
        <f t="shared" si="18"/>
        <v>928.9559999999999</v>
      </c>
      <c r="O71" s="126">
        <f t="shared" si="5"/>
        <v>1857.9119999999998</v>
      </c>
    </row>
    <row r="72" spans="2:15" x14ac:dyDescent="0.25">
      <c r="B72" s="125">
        <v>54</v>
      </c>
      <c r="C72" s="10">
        <f t="shared" si="6"/>
        <v>1.0799999999999998</v>
      </c>
      <c r="D72" s="10">
        <f t="shared" si="7"/>
        <v>1.0799999999999998</v>
      </c>
      <c r="E72" s="17">
        <f t="shared" si="15"/>
        <v>0.80999999999999983</v>
      </c>
      <c r="F72" s="10">
        <f t="shared" si="16"/>
        <v>0.80999999999999983</v>
      </c>
      <c r="G72" s="10">
        <f t="shared" si="8"/>
        <v>2.4300000000000219</v>
      </c>
      <c r="H72" s="18">
        <f t="shared" si="17"/>
        <v>0.63000000000000556</v>
      </c>
      <c r="I72" s="10" t="str">
        <f t="shared" si="13"/>
        <v/>
      </c>
      <c r="J72" s="10" t="str">
        <f t="shared" si="10"/>
        <v/>
      </c>
      <c r="K72" s="10" t="str">
        <f>+IF(F71&gt;0,IF(F72=0,"APAGADO BOMBAS",""),"")</f>
        <v/>
      </c>
      <c r="L72" s="19" t="str">
        <f t="shared" si="12"/>
        <v/>
      </c>
      <c r="M72" s="16">
        <f t="shared" si="14"/>
        <v>928.9559999999999</v>
      </c>
      <c r="N72" s="16">
        <f t="shared" si="18"/>
        <v>928.9559999999999</v>
      </c>
      <c r="O72" s="126">
        <f t="shared" si="5"/>
        <v>1857.9119999999998</v>
      </c>
    </row>
    <row r="73" spans="2:15" x14ac:dyDescent="0.25">
      <c r="B73" s="125">
        <v>55</v>
      </c>
      <c r="C73" s="10">
        <f t="shared" si="6"/>
        <v>1.0799999999999998</v>
      </c>
      <c r="D73" s="10">
        <f t="shared" si="7"/>
        <v>1.0799999999999998</v>
      </c>
      <c r="E73" s="17">
        <f t="shared" si="15"/>
        <v>0.80999999999999983</v>
      </c>
      <c r="F73" s="10">
        <f t="shared" si="16"/>
        <v>0.80999999999999983</v>
      </c>
      <c r="G73" s="10">
        <f t="shared" si="8"/>
        <v>1.8900000000000226</v>
      </c>
      <c r="H73" s="18">
        <f t="shared" si="17"/>
        <v>0.49000000000000576</v>
      </c>
      <c r="I73" s="10" t="str">
        <f t="shared" si="13"/>
        <v/>
      </c>
      <c r="J73" s="10" t="str">
        <f t="shared" si="10"/>
        <v/>
      </c>
      <c r="K73" s="10" t="str">
        <f t="shared" ref="K73:K78" si="20">+IF(F72&gt;0,IF(F73=0,"APAGADO BOMBAS",""),"")</f>
        <v/>
      </c>
      <c r="L73" s="19" t="str">
        <f t="shared" si="12"/>
        <v/>
      </c>
      <c r="M73" s="16">
        <f t="shared" si="14"/>
        <v>928.9559999999999</v>
      </c>
      <c r="N73" s="16">
        <f t="shared" si="18"/>
        <v>928.9559999999999</v>
      </c>
      <c r="O73" s="126">
        <f t="shared" si="5"/>
        <v>1857.9119999999998</v>
      </c>
    </row>
    <row r="74" spans="2:15" x14ac:dyDescent="0.25">
      <c r="B74" s="125">
        <v>56</v>
      </c>
      <c r="C74" s="10">
        <f t="shared" si="6"/>
        <v>1.0799999999999998</v>
      </c>
      <c r="D74" s="10">
        <f t="shared" si="7"/>
        <v>1.0799999999999998</v>
      </c>
      <c r="E74" s="17">
        <f t="shared" si="15"/>
        <v>0.80999999999999983</v>
      </c>
      <c r="F74" s="10">
        <f t="shared" si="16"/>
        <v>0.80999999999999983</v>
      </c>
      <c r="G74" s="10">
        <f t="shared" si="8"/>
        <v>1.3500000000000225</v>
      </c>
      <c r="H74" s="18">
        <f t="shared" si="17"/>
        <v>0.35000000000000581</v>
      </c>
      <c r="I74" s="10" t="str">
        <f t="shared" si="13"/>
        <v/>
      </c>
      <c r="J74" s="10" t="str">
        <f>+IF(F73=0,IF(F74&gt;0,"ENCENDIDO BOMBA 2",""),"")</f>
        <v/>
      </c>
      <c r="K74" s="10" t="str">
        <f t="shared" si="20"/>
        <v/>
      </c>
      <c r="L74" s="19" t="str">
        <f t="shared" si="12"/>
        <v/>
      </c>
      <c r="M74" s="16">
        <f t="shared" si="14"/>
        <v>928.9559999999999</v>
      </c>
      <c r="N74" s="16">
        <f t="shared" si="18"/>
        <v>928.9559999999999</v>
      </c>
      <c r="O74" s="126">
        <f t="shared" si="5"/>
        <v>1857.9119999999998</v>
      </c>
    </row>
    <row r="75" spans="2:15" x14ac:dyDescent="0.25">
      <c r="B75" s="125">
        <v>57</v>
      </c>
      <c r="C75" s="10">
        <f t="shared" si="6"/>
        <v>1.0799999999999998</v>
      </c>
      <c r="D75" s="10">
        <f t="shared" si="7"/>
        <v>1.0799999999999998</v>
      </c>
      <c r="E75" s="17">
        <f t="shared" si="15"/>
        <v>0.80999999999999983</v>
      </c>
      <c r="F75" s="10">
        <f t="shared" si="16"/>
        <v>0.80999999999999983</v>
      </c>
      <c r="G75" s="10">
        <f t="shared" si="8"/>
        <v>0.8100000000000227</v>
      </c>
      <c r="H75" s="18">
        <f t="shared" si="17"/>
        <v>0.21000000000000585</v>
      </c>
      <c r="I75" s="10" t="str">
        <f t="shared" si="13"/>
        <v/>
      </c>
      <c r="J75" s="10" t="str">
        <f t="shared" si="10"/>
        <v/>
      </c>
      <c r="K75" s="10" t="str">
        <f t="shared" si="20"/>
        <v/>
      </c>
      <c r="L75" s="19" t="str">
        <f t="shared" si="12"/>
        <v/>
      </c>
      <c r="M75" s="16">
        <f t="shared" si="14"/>
        <v>928.9559999999999</v>
      </c>
      <c r="N75" s="16">
        <f t="shared" si="18"/>
        <v>928.9559999999999</v>
      </c>
      <c r="O75" s="126">
        <f t="shared" si="5"/>
        <v>1857.9119999999998</v>
      </c>
    </row>
    <row r="76" spans="2:15" x14ac:dyDescent="0.25">
      <c r="B76" s="125">
        <v>58</v>
      </c>
      <c r="C76" s="10">
        <f t="shared" si="6"/>
        <v>1.0799999999999998</v>
      </c>
      <c r="D76" s="10">
        <f t="shared" si="7"/>
        <v>1.0799999999999998</v>
      </c>
      <c r="E76" s="17">
        <f t="shared" si="15"/>
        <v>0.80999999999999983</v>
      </c>
      <c r="F76" s="10">
        <f t="shared" si="16"/>
        <v>0.80999999999999983</v>
      </c>
      <c r="G76" s="10">
        <f t="shared" si="8"/>
        <v>0.27000000000002289</v>
      </c>
      <c r="H76" s="18">
        <f t="shared" si="17"/>
        <v>7.0000000000005919E-2</v>
      </c>
      <c r="I76" s="10" t="str">
        <f t="shared" si="13"/>
        <v/>
      </c>
      <c r="J76" s="10" t="str">
        <f t="shared" si="10"/>
        <v/>
      </c>
      <c r="K76" s="10" t="str">
        <f t="shared" si="20"/>
        <v/>
      </c>
      <c r="L76" s="19" t="str">
        <f t="shared" si="12"/>
        <v/>
      </c>
      <c r="M76" s="16">
        <f t="shared" si="14"/>
        <v>0</v>
      </c>
      <c r="N76" s="16">
        <f t="shared" si="18"/>
        <v>0</v>
      </c>
      <c r="O76" s="126">
        <f t="shared" si="5"/>
        <v>0</v>
      </c>
    </row>
    <row r="77" spans="2:15" x14ac:dyDescent="0.25">
      <c r="B77" s="125">
        <v>59</v>
      </c>
      <c r="C77" s="10">
        <f t="shared" si="6"/>
        <v>1.0799999999999998</v>
      </c>
      <c r="D77" s="10">
        <f t="shared" si="7"/>
        <v>1.0799999999999998</v>
      </c>
      <c r="E77" s="17">
        <f t="shared" si="15"/>
        <v>0</v>
      </c>
      <c r="F77" s="10">
        <f t="shared" si="16"/>
        <v>0</v>
      </c>
      <c r="G77" s="10">
        <f t="shared" si="8"/>
        <v>1.3500000000000227</v>
      </c>
      <c r="H77" s="18">
        <f t="shared" si="17"/>
        <v>0.35000000000000586</v>
      </c>
      <c r="I77" s="10" t="str">
        <f t="shared" si="13"/>
        <v/>
      </c>
      <c r="J77" s="10" t="str">
        <f t="shared" si="10"/>
        <v/>
      </c>
      <c r="K77" s="10" t="str">
        <f t="shared" si="20"/>
        <v>APAGADO BOMBAS</v>
      </c>
      <c r="L77" s="19" t="str">
        <f t="shared" si="12"/>
        <v>APAGADO BOMBAS</v>
      </c>
      <c r="M77" s="16">
        <f t="shared" si="14"/>
        <v>0</v>
      </c>
      <c r="N77" s="16">
        <f t="shared" si="18"/>
        <v>0</v>
      </c>
      <c r="O77" s="126">
        <f t="shared" si="5"/>
        <v>0</v>
      </c>
    </row>
    <row r="78" spans="2:15" ht="15.75" thickBot="1" x14ac:dyDescent="0.3">
      <c r="B78" s="127">
        <v>60</v>
      </c>
      <c r="C78" s="128">
        <f t="shared" si="6"/>
        <v>1.0799999999999998</v>
      </c>
      <c r="D78" s="128">
        <f t="shared" si="7"/>
        <v>1.0799999999999998</v>
      </c>
      <c r="E78" s="129">
        <f t="shared" si="15"/>
        <v>0</v>
      </c>
      <c r="F78" s="128">
        <f t="shared" si="16"/>
        <v>0</v>
      </c>
      <c r="G78" s="128">
        <f t="shared" si="8"/>
        <v>2.4300000000000228</v>
      </c>
      <c r="H78" s="130">
        <f t="shared" si="17"/>
        <v>0.63000000000000578</v>
      </c>
      <c r="I78" s="128" t="str">
        <f t="shared" si="13"/>
        <v/>
      </c>
      <c r="J78" s="128" t="str">
        <f t="shared" si="10"/>
        <v/>
      </c>
      <c r="K78" s="128" t="str">
        <f t="shared" si="20"/>
        <v/>
      </c>
      <c r="L78" s="131" t="str">
        <f t="shared" si="12"/>
        <v/>
      </c>
      <c r="M78" s="132">
        <f t="shared" si="14"/>
        <v>0</v>
      </c>
      <c r="N78" s="132">
        <f t="shared" si="18"/>
        <v>0</v>
      </c>
      <c r="O78" s="133">
        <f>SUM(M78:N78)</f>
        <v>0</v>
      </c>
    </row>
    <row r="79" spans="2:15" ht="33.75" customHeight="1" thickBot="1" x14ac:dyDescent="0.3">
      <c r="L79" s="23"/>
      <c r="M79" s="187" t="s">
        <v>19</v>
      </c>
      <c r="N79" s="188"/>
      <c r="O79" s="141">
        <f>SUM(O18:O78)</f>
        <v>71529.611999999921</v>
      </c>
    </row>
    <row r="81" spans="12:12" x14ac:dyDescent="0.25">
      <c r="L81" s="23"/>
    </row>
  </sheetData>
  <mergeCells count="5">
    <mergeCell ref="M79:N79"/>
    <mergeCell ref="B2:O2"/>
    <mergeCell ref="B4:D4"/>
    <mergeCell ref="F4:H4"/>
    <mergeCell ref="M4:O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22" scale="43" orientation="landscape" horizontalDpi="300" verticalDpi="300" r:id="rId1"/>
  <colBreaks count="1" manualBreakCount="1">
    <brk id="50" max="30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>
    <pageSetUpPr fitToPage="1"/>
  </sheetPr>
  <dimension ref="A2:U81"/>
  <sheetViews>
    <sheetView view="pageBreakPreview" topLeftCell="A40" zoomScale="55" zoomScaleNormal="70" zoomScaleSheetLayoutView="55" workbookViewId="0">
      <selection activeCell="M79" sqref="M79:N79"/>
    </sheetView>
  </sheetViews>
  <sheetFormatPr baseColWidth="10" defaultRowHeight="15" x14ac:dyDescent="0.25"/>
  <cols>
    <col min="1" max="1" width="5.7109375" customWidth="1"/>
    <col min="2" max="2" width="19.5703125" customWidth="1"/>
    <col min="3" max="3" width="17.5703125" customWidth="1"/>
    <col min="4" max="4" width="19.85546875" customWidth="1"/>
    <col min="5" max="6" width="17.5703125" customWidth="1"/>
    <col min="7" max="7" width="22.28515625" customWidth="1"/>
    <col min="8" max="8" width="22.85546875" customWidth="1"/>
    <col min="9" max="9" width="3.85546875" hidden="1" customWidth="1"/>
    <col min="10" max="11" width="4.140625" hidden="1" customWidth="1"/>
    <col min="12" max="12" width="25.28515625" customWidth="1"/>
    <col min="13" max="13" width="20.85546875" customWidth="1"/>
    <col min="14" max="14" width="20" customWidth="1"/>
    <col min="15" max="15" width="21.85546875" customWidth="1"/>
    <col min="16" max="16" width="5.5703125" customWidth="1"/>
    <col min="17" max="17" width="16.28515625" customWidth="1"/>
    <col min="18" max="18" width="17.85546875" customWidth="1"/>
    <col min="19" max="19" width="16.140625" customWidth="1"/>
    <col min="20" max="20" width="16.85546875" customWidth="1"/>
    <col min="21" max="23" width="10" customWidth="1"/>
    <col min="24" max="24" width="14.140625" customWidth="1"/>
    <col min="25" max="25" width="14.85546875" customWidth="1"/>
    <col min="26" max="26" width="11" customWidth="1"/>
    <col min="27" max="27" width="14.5703125" customWidth="1"/>
    <col min="28" max="28" width="8.5703125" customWidth="1"/>
    <col min="29" max="31" width="10.140625" customWidth="1"/>
    <col min="32" max="34" width="11" bestFit="1" customWidth="1"/>
    <col min="35" max="35" width="5.85546875" bestFit="1" customWidth="1"/>
    <col min="36" max="36" width="4" customWidth="1"/>
    <col min="37" max="37" width="4.140625" customWidth="1"/>
    <col min="38" max="38" width="9.5703125" bestFit="1" customWidth="1"/>
    <col min="39" max="39" width="14.42578125" customWidth="1"/>
    <col min="40" max="40" width="20.140625" customWidth="1"/>
    <col min="41" max="41" width="18.85546875" customWidth="1"/>
    <col min="42" max="42" width="17" customWidth="1"/>
    <col min="43" max="43" width="20" customWidth="1"/>
    <col min="44" max="44" width="20.28515625" customWidth="1"/>
    <col min="45" max="45" width="22.140625" customWidth="1"/>
    <col min="46" max="46" width="19" customWidth="1"/>
    <col min="47" max="48" width="10" customWidth="1"/>
    <col min="49" max="49" width="7.42578125" customWidth="1"/>
    <col min="50" max="50" width="6.7109375" bestFit="1" customWidth="1"/>
  </cols>
  <sheetData>
    <row r="2" spans="1:19" x14ac:dyDescent="0.25">
      <c r="B2" s="180" t="s">
        <v>92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9" ht="15.75" thickBot="1" x14ac:dyDescent="0.3"/>
    <row r="4" spans="1:19" ht="16.5" thickBot="1" x14ac:dyDescent="0.3">
      <c r="A4" s="1"/>
      <c r="B4" s="181" t="s">
        <v>33</v>
      </c>
      <c r="C4" s="182"/>
      <c r="D4" s="183"/>
      <c r="F4" s="181" t="s">
        <v>34</v>
      </c>
      <c r="G4" s="182"/>
      <c r="H4" s="183"/>
      <c r="M4" s="181" t="s">
        <v>35</v>
      </c>
      <c r="N4" s="182"/>
      <c r="O4" s="183"/>
      <c r="R4" s="4" t="s">
        <v>36</v>
      </c>
      <c r="S4" s="4" t="s">
        <v>37</v>
      </c>
    </row>
    <row r="5" spans="1:19" ht="15.75" x14ac:dyDescent="0.25">
      <c r="A5" s="1"/>
      <c r="B5" s="25"/>
      <c r="C5" s="7"/>
      <c r="D5" s="26"/>
      <c r="F5" s="25" t="s">
        <v>16</v>
      </c>
      <c r="G5" s="33">
        <v>5</v>
      </c>
      <c r="H5" s="26" t="s">
        <v>14</v>
      </c>
      <c r="M5" s="50" t="s">
        <v>78</v>
      </c>
      <c r="N5" s="31">
        <f>+G11*$S$21</f>
        <v>1.0438181667894015</v>
      </c>
      <c r="O5" s="26" t="s">
        <v>31</v>
      </c>
      <c r="R5" s="3" t="s">
        <v>26</v>
      </c>
      <c r="S5" s="20">
        <f>152000/0.257</f>
        <v>591439.68871595326</v>
      </c>
    </row>
    <row r="6" spans="1:19" ht="15.75" x14ac:dyDescent="0.25">
      <c r="A6" s="1"/>
      <c r="B6" s="25" t="s">
        <v>0</v>
      </c>
      <c r="C6" s="7">
        <v>18</v>
      </c>
      <c r="D6" s="26" t="s">
        <v>1</v>
      </c>
      <c r="F6" s="25" t="s">
        <v>10</v>
      </c>
      <c r="G6" s="7">
        <f>+C6*$G$5*60/1000</f>
        <v>5.4</v>
      </c>
      <c r="H6" s="26" t="s">
        <v>31</v>
      </c>
      <c r="M6" s="25" t="s">
        <v>38</v>
      </c>
      <c r="N6" s="32">
        <f>+S8</f>
        <v>631723.2295719845</v>
      </c>
      <c r="O6" s="26" t="s">
        <v>39</v>
      </c>
      <c r="R6" s="3" t="s">
        <v>27</v>
      </c>
      <c r="S6" s="20">
        <v>723730</v>
      </c>
    </row>
    <row r="7" spans="1:19" ht="15.75" x14ac:dyDescent="0.25">
      <c r="A7" s="1"/>
      <c r="B7" s="25" t="s">
        <v>0</v>
      </c>
      <c r="C7" s="7">
        <f>+C6/1000</f>
        <v>1.7999999999999999E-2</v>
      </c>
      <c r="D7" s="26" t="s">
        <v>2</v>
      </c>
      <c r="F7" s="25" t="s">
        <v>5</v>
      </c>
      <c r="G7" s="22">
        <f>+G6/G11</f>
        <v>3.8571428571428577</v>
      </c>
      <c r="H7" s="26" t="s">
        <v>32</v>
      </c>
      <c r="M7" s="25" t="s">
        <v>45</v>
      </c>
      <c r="N7" s="32">
        <f>+N5*N6</f>
        <v>659404.18341010914</v>
      </c>
      <c r="O7" s="26" t="s">
        <v>46</v>
      </c>
      <c r="Q7" s="5"/>
      <c r="R7" s="3" t="s">
        <v>28</v>
      </c>
      <c r="S7" s="21">
        <v>580000</v>
      </c>
    </row>
    <row r="8" spans="1:19" ht="15.75" x14ac:dyDescent="0.25">
      <c r="A8" s="1"/>
      <c r="B8" s="25" t="s">
        <v>13</v>
      </c>
      <c r="C8" s="24">
        <v>0.75</v>
      </c>
      <c r="D8" s="26"/>
      <c r="F8" s="25" t="s">
        <v>23</v>
      </c>
      <c r="G8" s="34">
        <v>0.2</v>
      </c>
      <c r="H8" s="26" t="s">
        <v>6</v>
      </c>
      <c r="M8" s="25" t="s">
        <v>40</v>
      </c>
      <c r="N8" s="34">
        <f>365*10</f>
        <v>3650</v>
      </c>
      <c r="O8" s="26" t="s">
        <v>44</v>
      </c>
      <c r="Q8" s="5"/>
      <c r="R8" s="3" t="s">
        <v>29</v>
      </c>
      <c r="S8" s="20">
        <f>+AVERAGE(S5:S7)</f>
        <v>631723.2295719845</v>
      </c>
    </row>
    <row r="9" spans="1:19" x14ac:dyDescent="0.25">
      <c r="B9" s="25" t="s">
        <v>12</v>
      </c>
      <c r="C9" s="7">
        <f>$C$8*C6</f>
        <v>13.5</v>
      </c>
      <c r="D9" s="26" t="s">
        <v>1</v>
      </c>
      <c r="F9" s="25"/>
      <c r="G9" s="7">
        <f>+G8+0.4</f>
        <v>0.60000000000000009</v>
      </c>
      <c r="H9" s="26" t="s">
        <v>7</v>
      </c>
      <c r="M9" s="25" t="s">
        <v>40</v>
      </c>
      <c r="N9" s="85">
        <f>+N8*16</f>
        <v>58400</v>
      </c>
      <c r="O9" s="26" t="s">
        <v>41</v>
      </c>
      <c r="Q9" s="5"/>
    </row>
    <row r="10" spans="1:19" ht="15.75" x14ac:dyDescent="0.25">
      <c r="A10" s="1"/>
      <c r="B10" s="25" t="s">
        <v>12</v>
      </c>
      <c r="C10" s="7">
        <f>C8*C7</f>
        <v>1.3499999999999998E-2</v>
      </c>
      <c r="D10" s="26" t="s">
        <v>1</v>
      </c>
      <c r="F10" s="25"/>
      <c r="G10" s="7">
        <f>+G9+0.4</f>
        <v>1</v>
      </c>
      <c r="H10" s="26" t="s">
        <v>8</v>
      </c>
      <c r="M10" s="25" t="s">
        <v>42</v>
      </c>
      <c r="N10" s="32">
        <f>N5*N6/N9</f>
        <v>11.291167524145704</v>
      </c>
      <c r="O10" s="26" t="s">
        <v>43</v>
      </c>
      <c r="R10" t="s">
        <v>15</v>
      </c>
      <c r="S10" s="5">
        <f>+(208.12+123.65)/2</f>
        <v>165.88499999999999</v>
      </c>
    </row>
    <row r="11" spans="1:19" ht="15.75" x14ac:dyDescent="0.25">
      <c r="A11" s="1"/>
      <c r="B11" s="25" t="s">
        <v>12</v>
      </c>
      <c r="C11" s="7">
        <f>+C10*60</f>
        <v>0.80999999999999983</v>
      </c>
      <c r="D11" s="26" t="s">
        <v>2</v>
      </c>
      <c r="F11" s="25"/>
      <c r="G11" s="7">
        <f>+G10+0.4</f>
        <v>1.4</v>
      </c>
      <c r="H11" s="26" t="s">
        <v>9</v>
      </c>
      <c r="M11" s="25"/>
      <c r="N11" s="7"/>
      <c r="O11" s="26"/>
      <c r="R11" t="s">
        <v>30</v>
      </c>
      <c r="S11">
        <v>5.6</v>
      </c>
    </row>
    <row r="12" spans="1:19" ht="16.5" thickBot="1" x14ac:dyDescent="0.3">
      <c r="A12" s="1"/>
      <c r="B12" s="27"/>
      <c r="C12" s="28"/>
      <c r="D12" s="29"/>
      <c r="F12" s="27"/>
      <c r="G12" s="28"/>
      <c r="H12" s="29"/>
      <c r="M12" s="27" t="s">
        <v>47</v>
      </c>
      <c r="N12" s="37">
        <f>N10+O79</f>
        <v>71540.903167524069</v>
      </c>
      <c r="O12" s="29" t="s">
        <v>46</v>
      </c>
    </row>
    <row r="13" spans="1:19" ht="15.75" x14ac:dyDescent="0.25">
      <c r="A13" s="1"/>
    </row>
    <row r="14" spans="1:19" ht="3" customHeight="1" thickBot="1" x14ac:dyDescent="0.3">
      <c r="A14" s="1"/>
    </row>
    <row r="15" spans="1:19" ht="16.5" thickBot="1" x14ac:dyDescent="0.3">
      <c r="A15" s="1"/>
      <c r="B15" s="11">
        <v>1</v>
      </c>
      <c r="C15" s="12">
        <v>2</v>
      </c>
      <c r="D15" s="12">
        <v>3</v>
      </c>
      <c r="E15" s="12">
        <v>4</v>
      </c>
      <c r="F15" s="12">
        <v>5</v>
      </c>
      <c r="G15" s="12">
        <v>6</v>
      </c>
      <c r="H15" s="12">
        <v>7</v>
      </c>
      <c r="I15" s="12"/>
      <c r="J15" s="12"/>
      <c r="K15" s="12"/>
      <c r="L15" s="13">
        <v>8</v>
      </c>
      <c r="M15" s="13">
        <v>9</v>
      </c>
      <c r="N15" s="13">
        <v>10</v>
      </c>
      <c r="O15" s="13">
        <v>11</v>
      </c>
    </row>
    <row r="16" spans="1:19" ht="8.25" customHeight="1" thickBot="1" x14ac:dyDescent="0.3">
      <c r="A16" s="1"/>
      <c r="C16" s="1"/>
      <c r="Q16" s="2"/>
    </row>
    <row r="17" spans="1:21" ht="47.25" customHeight="1" thickBot="1" x14ac:dyDescent="0.3">
      <c r="A17" s="1"/>
      <c r="B17" s="134" t="s">
        <v>24</v>
      </c>
      <c r="C17" s="135" t="s">
        <v>4</v>
      </c>
      <c r="D17" s="136" t="s">
        <v>11</v>
      </c>
      <c r="E17" s="135" t="s">
        <v>20</v>
      </c>
      <c r="F17" s="135" t="s">
        <v>21</v>
      </c>
      <c r="G17" s="135" t="s">
        <v>22</v>
      </c>
      <c r="H17" s="135" t="s">
        <v>23</v>
      </c>
      <c r="I17" s="137" t="s">
        <v>3</v>
      </c>
      <c r="J17" s="137" t="s">
        <v>3</v>
      </c>
      <c r="K17" s="137" t="s">
        <v>3</v>
      </c>
      <c r="L17" s="137" t="s">
        <v>3</v>
      </c>
      <c r="M17" s="136" t="s">
        <v>17</v>
      </c>
      <c r="N17" s="136" t="s">
        <v>18</v>
      </c>
      <c r="O17" s="138" t="s">
        <v>25</v>
      </c>
      <c r="Q17" s="8"/>
      <c r="R17" s="8"/>
      <c r="S17" s="8"/>
      <c r="T17" s="8"/>
      <c r="U17" s="8"/>
    </row>
    <row r="18" spans="1:21" ht="15.75" x14ac:dyDescent="0.25">
      <c r="A18" s="1"/>
      <c r="B18" s="119">
        <v>0</v>
      </c>
      <c r="C18" s="120"/>
      <c r="D18" s="120"/>
      <c r="E18" s="142">
        <v>0</v>
      </c>
      <c r="F18" s="142">
        <v>0</v>
      </c>
      <c r="G18" s="120"/>
      <c r="H18" s="120"/>
      <c r="I18" s="120"/>
      <c r="J18" s="120"/>
      <c r="K18" s="122"/>
      <c r="L18" s="122"/>
      <c r="M18" s="123">
        <f t="shared" ref="M18:M49" si="0">IF(E19&gt;0,$S$10*$S$11,0)</f>
        <v>0</v>
      </c>
      <c r="N18" s="123">
        <f>+$S$10*F19</f>
        <v>0</v>
      </c>
      <c r="O18" s="124">
        <f>SUM(M18:N18)</f>
        <v>0</v>
      </c>
      <c r="Q18" s="7"/>
      <c r="R18" s="9" t="s">
        <v>79</v>
      </c>
      <c r="S18" s="22">
        <f>SQRT(G7)</f>
        <v>1.9639610121239315</v>
      </c>
      <c r="T18" s="7"/>
      <c r="U18" s="7"/>
    </row>
    <row r="19" spans="1:21" ht="15.75" x14ac:dyDescent="0.25">
      <c r="A19" s="1"/>
      <c r="B19" s="125">
        <v>1</v>
      </c>
      <c r="C19" s="10">
        <f>+$C$7*60</f>
        <v>1.0799999999999998</v>
      </c>
      <c r="D19" s="10">
        <f>+C19*1</f>
        <v>1.0799999999999998</v>
      </c>
      <c r="E19" s="17">
        <f t="shared" ref="E19:E50" si="1">IF(E18=0,IF(H18&lt;$G$9,0,$C$11),IF(H18&lt;$G$8,0,E18))</f>
        <v>0</v>
      </c>
      <c r="F19" s="10">
        <f t="shared" ref="F19:F50" si="2">IF(F18=0,IF(H18&lt;$G$9,0,IF(H18&lt;$G$10,0,$C$11)),IF(H18&lt;$G$8,0,F18))</f>
        <v>0</v>
      </c>
      <c r="G19" s="10">
        <f>+D19-E19-F19</f>
        <v>1.0799999999999998</v>
      </c>
      <c r="H19" s="18">
        <f t="shared" ref="H19:H50" si="3">+G19/$G$7</f>
        <v>0.27999999999999992</v>
      </c>
      <c r="I19" s="10" t="str">
        <f>+IF(E18=0,IF(E19&gt;0,"ENCENDIDO BOMBA 1",IF(F18=0,IF(F19&gt;0,"ENCENDIDO BOMBA 2",""))))</f>
        <v/>
      </c>
      <c r="J19" s="10" t="str">
        <f>+IF(F18=0,IF(F19&gt;0,"ENCENDIDO BOMBA 2",""),"")</f>
        <v/>
      </c>
      <c r="K19" s="10" t="str">
        <f>+IF(F18&gt;0,IF(F19=0,"APAGADO BOMBAS",""),"")</f>
        <v/>
      </c>
      <c r="L19" s="19" t="str">
        <f>+CONCATENATE(I19,J19,K19)</f>
        <v/>
      </c>
      <c r="M19" s="16">
        <f t="shared" si="0"/>
        <v>0</v>
      </c>
      <c r="N19" s="16">
        <f t="shared" ref="N19:N50" si="4">IF(F20&gt;0,$S$10*$S$11,0)</f>
        <v>0</v>
      </c>
      <c r="O19" s="126">
        <f t="shared" ref="O19:O77" si="5">SUM(M19:N19)</f>
        <v>0</v>
      </c>
      <c r="Q19" s="7"/>
      <c r="R19" s="9" t="s">
        <v>80</v>
      </c>
      <c r="S19" s="22">
        <f>+S18-0.2</f>
        <v>1.7639610121239315</v>
      </c>
      <c r="T19" s="9"/>
      <c r="U19" s="7"/>
    </row>
    <row r="20" spans="1:21" ht="15.75" x14ac:dyDescent="0.25">
      <c r="A20" s="1"/>
      <c r="B20" s="125">
        <v>2</v>
      </c>
      <c r="C20" s="10">
        <f t="shared" ref="C20:C78" si="6">+$C$7*60</f>
        <v>1.0799999999999998</v>
      </c>
      <c r="D20" s="10">
        <f t="shared" ref="D20:D78" si="7">+C20*1</f>
        <v>1.0799999999999998</v>
      </c>
      <c r="E20" s="17">
        <f t="shared" si="1"/>
        <v>0</v>
      </c>
      <c r="F20" s="10">
        <f t="shared" si="2"/>
        <v>0</v>
      </c>
      <c r="G20" s="10">
        <f t="shared" ref="G20:G78" si="8">+G19+D20-E20-F20</f>
        <v>2.1599999999999997</v>
      </c>
      <c r="H20" s="18">
        <f t="shared" si="3"/>
        <v>0.55999999999999983</v>
      </c>
      <c r="I20" s="10" t="str">
        <f t="shared" ref="I20:I21" si="9">+IF(E19=0,IF(E20&gt;0,"ENCENDIDO BOMBA 1",IF(F19=0,IF(F20&gt;0,"ENCENDIDO BOMBA 2",""))))</f>
        <v/>
      </c>
      <c r="J20" s="10" t="str">
        <f t="shared" ref="J20:J78" si="10">+IF(F19=0,IF(F20&gt;0,"ENCENDIDO BOMBA 2",""),"")</f>
        <v/>
      </c>
      <c r="K20" s="10" t="str">
        <f t="shared" ref="K20:K57" si="11">+IF(F19&gt;0,IF(F20=0,"APAGADO BOMBAS",""),"")</f>
        <v/>
      </c>
      <c r="L20" s="19" t="str">
        <f t="shared" ref="L20:L78" si="12">+CONCATENATE(I20,J20,K20)</f>
        <v/>
      </c>
      <c r="M20" s="16">
        <f t="shared" si="0"/>
        <v>0</v>
      </c>
      <c r="N20" s="16">
        <f t="shared" si="4"/>
        <v>0</v>
      </c>
      <c r="O20" s="126">
        <f t="shared" si="5"/>
        <v>0</v>
      </c>
      <c r="Q20" s="7"/>
      <c r="R20" s="7" t="s">
        <v>81</v>
      </c>
      <c r="S20" s="9">
        <f>+S19*S19</f>
        <v>3.1115584522932851</v>
      </c>
      <c r="T20" s="9"/>
      <c r="U20" s="7"/>
    </row>
    <row r="21" spans="1:21" x14ac:dyDescent="0.25">
      <c r="B21" s="125">
        <v>3</v>
      </c>
      <c r="C21" s="10">
        <f t="shared" si="6"/>
        <v>1.0799999999999998</v>
      </c>
      <c r="D21" s="10">
        <f t="shared" si="7"/>
        <v>1.0799999999999998</v>
      </c>
      <c r="E21" s="17">
        <f t="shared" si="1"/>
        <v>0</v>
      </c>
      <c r="F21" s="10">
        <f t="shared" si="2"/>
        <v>0</v>
      </c>
      <c r="G21" s="10">
        <f t="shared" si="8"/>
        <v>3.2399999999999993</v>
      </c>
      <c r="H21" s="18">
        <f t="shared" si="3"/>
        <v>0.83999999999999975</v>
      </c>
      <c r="I21" s="10" t="str">
        <f t="shared" si="9"/>
        <v/>
      </c>
      <c r="J21" s="10" t="str">
        <f t="shared" si="10"/>
        <v/>
      </c>
      <c r="K21" s="10" t="str">
        <f t="shared" si="11"/>
        <v/>
      </c>
      <c r="L21" s="19" t="str">
        <f t="shared" si="12"/>
        <v/>
      </c>
      <c r="M21" s="16">
        <f t="shared" si="0"/>
        <v>928.9559999999999</v>
      </c>
      <c r="N21" s="16">
        <f t="shared" si="4"/>
        <v>0</v>
      </c>
      <c r="O21" s="126">
        <f t="shared" si="5"/>
        <v>928.9559999999999</v>
      </c>
      <c r="R21" s="6" t="s">
        <v>82</v>
      </c>
      <c r="S21" s="9">
        <f>+G7-S20</f>
        <v>0.74558440484957256</v>
      </c>
      <c r="T21" s="9"/>
      <c r="U21" s="7"/>
    </row>
    <row r="22" spans="1:21" x14ac:dyDescent="0.25">
      <c r="B22" s="125">
        <v>4</v>
      </c>
      <c r="C22" s="10">
        <f t="shared" si="6"/>
        <v>1.0799999999999998</v>
      </c>
      <c r="D22" s="10">
        <f t="shared" si="7"/>
        <v>1.0799999999999998</v>
      </c>
      <c r="E22" s="17">
        <f t="shared" si="1"/>
        <v>0.80999999999999983</v>
      </c>
      <c r="F22" s="10">
        <f t="shared" si="2"/>
        <v>0</v>
      </c>
      <c r="G22" s="10">
        <f t="shared" si="8"/>
        <v>3.51</v>
      </c>
      <c r="H22" s="18">
        <f t="shared" si="3"/>
        <v>0.90999999999999981</v>
      </c>
      <c r="I22" s="10" t="str">
        <f>+IF(E21=0,IF(E22&gt;0,"ENCENDIDO BOMBA 1",""),"")</f>
        <v>ENCENDIDO BOMBA 1</v>
      </c>
      <c r="J22" s="10" t="str">
        <f t="shared" si="10"/>
        <v/>
      </c>
      <c r="K22" s="10" t="str">
        <f t="shared" si="11"/>
        <v/>
      </c>
      <c r="L22" s="19" t="str">
        <f t="shared" si="12"/>
        <v>ENCENDIDO BOMBA 1</v>
      </c>
      <c r="M22" s="16">
        <f t="shared" si="0"/>
        <v>928.9559999999999</v>
      </c>
      <c r="N22" s="16">
        <f t="shared" si="4"/>
        <v>0</v>
      </c>
      <c r="O22" s="126">
        <f t="shared" si="5"/>
        <v>928.9559999999999</v>
      </c>
      <c r="S22" s="7"/>
      <c r="T22" s="9"/>
      <c r="U22" s="7"/>
    </row>
    <row r="23" spans="1:21" x14ac:dyDescent="0.25">
      <c r="B23" s="125">
        <v>5</v>
      </c>
      <c r="C23" s="10">
        <f t="shared" si="6"/>
        <v>1.0799999999999998</v>
      </c>
      <c r="D23" s="10">
        <f t="shared" si="7"/>
        <v>1.0799999999999998</v>
      </c>
      <c r="E23" s="17">
        <f t="shared" si="1"/>
        <v>0.80999999999999983</v>
      </c>
      <c r="F23" s="10">
        <f t="shared" si="2"/>
        <v>0</v>
      </c>
      <c r="G23" s="10">
        <f t="shared" si="8"/>
        <v>3.7800000000000002</v>
      </c>
      <c r="H23" s="18">
        <f t="shared" si="3"/>
        <v>0.98</v>
      </c>
      <c r="I23" s="10" t="str">
        <f t="shared" ref="I23:I78" si="13">+IF(E22=0,IF(E23&gt;0,"ENCENDIDO BOMBA 1",""),"")</f>
        <v/>
      </c>
      <c r="J23" s="10" t="str">
        <f t="shared" si="10"/>
        <v/>
      </c>
      <c r="K23" s="10" t="str">
        <f t="shared" si="11"/>
        <v/>
      </c>
      <c r="L23" s="19" t="str">
        <f t="shared" si="12"/>
        <v/>
      </c>
      <c r="M23" s="16">
        <f t="shared" si="0"/>
        <v>928.9559999999999</v>
      </c>
      <c r="N23" s="16">
        <f t="shared" si="4"/>
        <v>0</v>
      </c>
      <c r="O23" s="126">
        <f t="shared" si="5"/>
        <v>928.9559999999999</v>
      </c>
    </row>
    <row r="24" spans="1:21" x14ac:dyDescent="0.25">
      <c r="B24" s="125">
        <v>6</v>
      </c>
      <c r="C24" s="10">
        <f t="shared" si="6"/>
        <v>1.0799999999999998</v>
      </c>
      <c r="D24" s="10">
        <f t="shared" si="7"/>
        <v>1.0799999999999998</v>
      </c>
      <c r="E24" s="17">
        <f t="shared" si="1"/>
        <v>0.80999999999999983</v>
      </c>
      <c r="F24" s="10">
        <f t="shared" si="2"/>
        <v>0</v>
      </c>
      <c r="G24" s="10">
        <f t="shared" si="8"/>
        <v>4.0500000000000007</v>
      </c>
      <c r="H24" s="18">
        <f t="shared" si="3"/>
        <v>1.05</v>
      </c>
      <c r="I24" s="10" t="str">
        <f t="shared" si="13"/>
        <v/>
      </c>
      <c r="J24" s="10" t="str">
        <f t="shared" si="10"/>
        <v/>
      </c>
      <c r="K24" s="10" t="str">
        <f t="shared" si="11"/>
        <v/>
      </c>
      <c r="L24" s="19" t="str">
        <f t="shared" si="12"/>
        <v/>
      </c>
      <c r="M24" s="16">
        <f t="shared" si="0"/>
        <v>928.9559999999999</v>
      </c>
      <c r="N24" s="16">
        <f t="shared" si="4"/>
        <v>928.9559999999999</v>
      </c>
      <c r="O24" s="126">
        <f t="shared" si="5"/>
        <v>1857.9119999999998</v>
      </c>
    </row>
    <row r="25" spans="1:21" x14ac:dyDescent="0.25">
      <c r="B25" s="125">
        <v>7</v>
      </c>
      <c r="C25" s="10">
        <f t="shared" si="6"/>
        <v>1.0799999999999998</v>
      </c>
      <c r="D25" s="10">
        <f t="shared" si="7"/>
        <v>1.0799999999999998</v>
      </c>
      <c r="E25" s="17">
        <f t="shared" si="1"/>
        <v>0.80999999999999983</v>
      </c>
      <c r="F25" s="10">
        <f t="shared" si="2"/>
        <v>0.80999999999999983</v>
      </c>
      <c r="G25" s="10">
        <f t="shared" si="8"/>
        <v>3.5100000000000016</v>
      </c>
      <c r="H25" s="18">
        <f t="shared" si="3"/>
        <v>0.91000000000000025</v>
      </c>
      <c r="I25" s="10" t="str">
        <f t="shared" si="13"/>
        <v/>
      </c>
      <c r="J25" s="10" t="str">
        <f t="shared" si="10"/>
        <v>ENCENDIDO BOMBA 2</v>
      </c>
      <c r="K25" s="10" t="str">
        <f t="shared" si="11"/>
        <v/>
      </c>
      <c r="L25" s="19" t="str">
        <f t="shared" si="12"/>
        <v>ENCENDIDO BOMBA 2</v>
      </c>
      <c r="M25" s="16">
        <f t="shared" si="0"/>
        <v>928.9559999999999</v>
      </c>
      <c r="N25" s="16">
        <f t="shared" si="4"/>
        <v>928.9559999999999</v>
      </c>
      <c r="O25" s="126">
        <f t="shared" si="5"/>
        <v>1857.9119999999998</v>
      </c>
    </row>
    <row r="26" spans="1:21" x14ac:dyDescent="0.25">
      <c r="B26" s="125">
        <v>8</v>
      </c>
      <c r="C26" s="10">
        <f t="shared" si="6"/>
        <v>1.0799999999999998</v>
      </c>
      <c r="D26" s="10">
        <f t="shared" si="7"/>
        <v>1.0799999999999998</v>
      </c>
      <c r="E26" s="17">
        <f t="shared" si="1"/>
        <v>0.80999999999999983</v>
      </c>
      <c r="F26" s="10">
        <f t="shared" si="2"/>
        <v>0.80999999999999983</v>
      </c>
      <c r="G26" s="10">
        <f t="shared" si="8"/>
        <v>2.9700000000000024</v>
      </c>
      <c r="H26" s="18">
        <f t="shared" si="3"/>
        <v>0.77000000000000057</v>
      </c>
      <c r="I26" s="10" t="str">
        <f t="shared" si="13"/>
        <v/>
      </c>
      <c r="J26" s="10" t="str">
        <f>+IF(F25=0,IF(F26&gt;0,"ENCENDIDO BOMBA 2",""),"")</f>
        <v/>
      </c>
      <c r="K26" s="10" t="str">
        <f t="shared" si="11"/>
        <v/>
      </c>
      <c r="L26" s="19" t="str">
        <f t="shared" si="12"/>
        <v/>
      </c>
      <c r="M26" s="16">
        <f t="shared" si="0"/>
        <v>928.9559999999999</v>
      </c>
      <c r="N26" s="16">
        <f t="shared" si="4"/>
        <v>928.9559999999999</v>
      </c>
      <c r="O26" s="126">
        <f t="shared" si="5"/>
        <v>1857.9119999999998</v>
      </c>
    </row>
    <row r="27" spans="1:21" x14ac:dyDescent="0.25">
      <c r="B27" s="125">
        <v>9</v>
      </c>
      <c r="C27" s="10">
        <f t="shared" si="6"/>
        <v>1.0799999999999998</v>
      </c>
      <c r="D27" s="10">
        <f t="shared" si="7"/>
        <v>1.0799999999999998</v>
      </c>
      <c r="E27" s="17">
        <f t="shared" si="1"/>
        <v>0.80999999999999983</v>
      </c>
      <c r="F27" s="10">
        <f t="shared" si="2"/>
        <v>0.80999999999999983</v>
      </c>
      <c r="G27" s="10">
        <f t="shared" si="8"/>
        <v>2.4300000000000033</v>
      </c>
      <c r="H27" s="18">
        <f t="shared" si="3"/>
        <v>0.63000000000000078</v>
      </c>
      <c r="I27" s="10" t="str">
        <f t="shared" si="13"/>
        <v/>
      </c>
      <c r="J27" s="10" t="str">
        <f t="shared" si="10"/>
        <v/>
      </c>
      <c r="K27" s="10" t="str">
        <f t="shared" si="11"/>
        <v/>
      </c>
      <c r="L27" s="19" t="str">
        <f t="shared" si="12"/>
        <v/>
      </c>
      <c r="M27" s="16">
        <f t="shared" si="0"/>
        <v>928.9559999999999</v>
      </c>
      <c r="N27" s="16">
        <f t="shared" si="4"/>
        <v>928.9559999999999</v>
      </c>
      <c r="O27" s="126">
        <f t="shared" si="5"/>
        <v>1857.9119999999998</v>
      </c>
    </row>
    <row r="28" spans="1:21" x14ac:dyDescent="0.25">
      <c r="B28" s="125">
        <v>10</v>
      </c>
      <c r="C28" s="10">
        <f t="shared" si="6"/>
        <v>1.0799999999999998</v>
      </c>
      <c r="D28" s="10">
        <f t="shared" si="7"/>
        <v>1.0799999999999998</v>
      </c>
      <c r="E28" s="17">
        <f t="shared" si="1"/>
        <v>0.80999999999999983</v>
      </c>
      <c r="F28" s="10">
        <f t="shared" si="2"/>
        <v>0.80999999999999983</v>
      </c>
      <c r="G28" s="10">
        <f t="shared" si="8"/>
        <v>1.8900000000000039</v>
      </c>
      <c r="H28" s="18">
        <f t="shared" si="3"/>
        <v>0.49000000000000093</v>
      </c>
      <c r="I28" s="10" t="str">
        <f t="shared" si="13"/>
        <v/>
      </c>
      <c r="J28" s="10" t="str">
        <f t="shared" si="10"/>
        <v/>
      </c>
      <c r="K28" s="10" t="str">
        <f t="shared" si="11"/>
        <v/>
      </c>
      <c r="L28" s="19" t="str">
        <f t="shared" si="12"/>
        <v/>
      </c>
      <c r="M28" s="16">
        <f t="shared" si="0"/>
        <v>928.9559999999999</v>
      </c>
      <c r="N28" s="16">
        <f t="shared" si="4"/>
        <v>928.9559999999999</v>
      </c>
      <c r="O28" s="126">
        <f t="shared" si="5"/>
        <v>1857.9119999999998</v>
      </c>
    </row>
    <row r="29" spans="1:21" x14ac:dyDescent="0.25">
      <c r="B29" s="125">
        <v>11</v>
      </c>
      <c r="C29" s="10">
        <f t="shared" si="6"/>
        <v>1.0799999999999998</v>
      </c>
      <c r="D29" s="10">
        <f t="shared" si="7"/>
        <v>1.0799999999999998</v>
      </c>
      <c r="E29" s="17">
        <f t="shared" si="1"/>
        <v>0.80999999999999983</v>
      </c>
      <c r="F29" s="10">
        <f t="shared" si="2"/>
        <v>0.80999999999999983</v>
      </c>
      <c r="G29" s="10">
        <f t="shared" si="8"/>
        <v>1.3500000000000039</v>
      </c>
      <c r="H29" s="18">
        <f t="shared" si="3"/>
        <v>0.35000000000000098</v>
      </c>
      <c r="I29" s="10" t="str">
        <f t="shared" si="13"/>
        <v/>
      </c>
      <c r="J29" s="10" t="str">
        <f t="shared" si="10"/>
        <v/>
      </c>
      <c r="K29" s="10" t="str">
        <f t="shared" si="11"/>
        <v/>
      </c>
      <c r="L29" s="19" t="str">
        <f t="shared" si="12"/>
        <v/>
      </c>
      <c r="M29" s="16">
        <f t="shared" si="0"/>
        <v>928.9559999999999</v>
      </c>
      <c r="N29" s="16">
        <f t="shared" si="4"/>
        <v>928.9559999999999</v>
      </c>
      <c r="O29" s="126">
        <f t="shared" si="5"/>
        <v>1857.9119999999998</v>
      </c>
    </row>
    <row r="30" spans="1:21" x14ac:dyDescent="0.25">
      <c r="B30" s="125">
        <v>12</v>
      </c>
      <c r="C30" s="10">
        <f t="shared" si="6"/>
        <v>1.0799999999999998</v>
      </c>
      <c r="D30" s="10">
        <f t="shared" si="7"/>
        <v>1.0799999999999998</v>
      </c>
      <c r="E30" s="17">
        <f t="shared" si="1"/>
        <v>0.80999999999999983</v>
      </c>
      <c r="F30" s="10">
        <f t="shared" si="2"/>
        <v>0.80999999999999983</v>
      </c>
      <c r="G30" s="10">
        <f t="shared" si="8"/>
        <v>0.81000000000000405</v>
      </c>
      <c r="H30" s="18">
        <f t="shared" si="3"/>
        <v>0.21000000000000102</v>
      </c>
      <c r="I30" s="10" t="str">
        <f t="shared" si="13"/>
        <v/>
      </c>
      <c r="J30" s="10" t="str">
        <f t="shared" si="10"/>
        <v/>
      </c>
      <c r="K30" s="10" t="str">
        <f t="shared" si="11"/>
        <v/>
      </c>
      <c r="L30" s="19" t="str">
        <f t="shared" si="12"/>
        <v/>
      </c>
      <c r="M30" s="16">
        <f t="shared" si="0"/>
        <v>928.9559999999999</v>
      </c>
      <c r="N30" s="16">
        <f t="shared" si="4"/>
        <v>928.9559999999999</v>
      </c>
      <c r="O30" s="126">
        <f t="shared" si="5"/>
        <v>1857.9119999999998</v>
      </c>
    </row>
    <row r="31" spans="1:21" x14ac:dyDescent="0.25">
      <c r="B31" s="125">
        <v>13</v>
      </c>
      <c r="C31" s="10">
        <f t="shared" si="6"/>
        <v>1.0799999999999998</v>
      </c>
      <c r="D31" s="10">
        <f t="shared" si="7"/>
        <v>1.0799999999999998</v>
      </c>
      <c r="E31" s="17">
        <f t="shared" si="1"/>
        <v>0.80999999999999983</v>
      </c>
      <c r="F31" s="10">
        <f t="shared" si="2"/>
        <v>0.80999999999999983</v>
      </c>
      <c r="G31" s="10">
        <f t="shared" si="8"/>
        <v>0.27000000000000424</v>
      </c>
      <c r="H31" s="18">
        <f t="shared" si="3"/>
        <v>7.0000000000001089E-2</v>
      </c>
      <c r="I31" s="10" t="str">
        <f t="shared" si="13"/>
        <v/>
      </c>
      <c r="J31" s="10" t="str">
        <f t="shared" si="10"/>
        <v/>
      </c>
      <c r="K31" s="10" t="str">
        <f t="shared" si="11"/>
        <v/>
      </c>
      <c r="L31" s="19" t="str">
        <f t="shared" si="12"/>
        <v/>
      </c>
      <c r="M31" s="16">
        <f t="shared" si="0"/>
        <v>0</v>
      </c>
      <c r="N31" s="16">
        <f t="shared" si="4"/>
        <v>0</v>
      </c>
      <c r="O31" s="126">
        <f t="shared" si="5"/>
        <v>0</v>
      </c>
    </row>
    <row r="32" spans="1:21" x14ac:dyDescent="0.25">
      <c r="B32" s="125">
        <v>14</v>
      </c>
      <c r="C32" s="10">
        <f t="shared" si="6"/>
        <v>1.0799999999999998</v>
      </c>
      <c r="D32" s="10">
        <f t="shared" si="7"/>
        <v>1.0799999999999998</v>
      </c>
      <c r="E32" s="17">
        <f t="shared" si="1"/>
        <v>0</v>
      </c>
      <c r="F32" s="10">
        <f t="shared" si="2"/>
        <v>0</v>
      </c>
      <c r="G32" s="10">
        <f t="shared" si="8"/>
        <v>1.3500000000000041</v>
      </c>
      <c r="H32" s="18">
        <f t="shared" si="3"/>
        <v>0.35000000000000103</v>
      </c>
      <c r="I32" s="10" t="str">
        <f t="shared" si="13"/>
        <v/>
      </c>
      <c r="J32" s="10" t="str">
        <f>+IF(F31=0,IF(F32&gt;0,"ENCENDIDO BOMBA 2",""),"")</f>
        <v/>
      </c>
      <c r="K32" s="10" t="str">
        <f t="shared" si="11"/>
        <v>APAGADO BOMBAS</v>
      </c>
      <c r="L32" s="19" t="str">
        <f t="shared" si="12"/>
        <v>APAGADO BOMBAS</v>
      </c>
      <c r="M32" s="16">
        <f t="shared" si="0"/>
        <v>0</v>
      </c>
      <c r="N32" s="16">
        <f t="shared" si="4"/>
        <v>0</v>
      </c>
      <c r="O32" s="126">
        <f t="shared" si="5"/>
        <v>0</v>
      </c>
    </row>
    <row r="33" spans="2:15" x14ac:dyDescent="0.25">
      <c r="B33" s="125">
        <v>15</v>
      </c>
      <c r="C33" s="10">
        <f t="shared" si="6"/>
        <v>1.0799999999999998</v>
      </c>
      <c r="D33" s="10">
        <f t="shared" si="7"/>
        <v>1.0799999999999998</v>
      </c>
      <c r="E33" s="17">
        <f t="shared" si="1"/>
        <v>0</v>
      </c>
      <c r="F33" s="10">
        <f t="shared" si="2"/>
        <v>0</v>
      </c>
      <c r="G33" s="10">
        <f t="shared" si="8"/>
        <v>2.4300000000000042</v>
      </c>
      <c r="H33" s="18">
        <f t="shared" si="3"/>
        <v>0.630000000000001</v>
      </c>
      <c r="I33" s="10" t="str">
        <f t="shared" si="13"/>
        <v/>
      </c>
      <c r="J33" s="10" t="str">
        <f t="shared" si="10"/>
        <v/>
      </c>
      <c r="K33" s="10" t="str">
        <f t="shared" si="11"/>
        <v/>
      </c>
      <c r="L33" s="19" t="str">
        <f t="shared" si="12"/>
        <v/>
      </c>
      <c r="M33" s="16">
        <f t="shared" si="0"/>
        <v>928.9559999999999</v>
      </c>
      <c r="N33" s="16">
        <f t="shared" si="4"/>
        <v>0</v>
      </c>
      <c r="O33" s="126">
        <f t="shared" si="5"/>
        <v>928.9559999999999</v>
      </c>
    </row>
    <row r="34" spans="2:15" x14ac:dyDescent="0.25">
      <c r="B34" s="125">
        <v>16</v>
      </c>
      <c r="C34" s="10">
        <f t="shared" si="6"/>
        <v>1.0799999999999998</v>
      </c>
      <c r="D34" s="10">
        <f t="shared" si="7"/>
        <v>1.0799999999999998</v>
      </c>
      <c r="E34" s="17">
        <f t="shared" si="1"/>
        <v>0.80999999999999983</v>
      </c>
      <c r="F34" s="10">
        <f t="shared" si="2"/>
        <v>0</v>
      </c>
      <c r="G34" s="10">
        <f t="shared" si="8"/>
        <v>2.7000000000000046</v>
      </c>
      <c r="H34" s="18">
        <f t="shared" si="3"/>
        <v>0.70000000000000107</v>
      </c>
      <c r="I34" s="10" t="str">
        <f t="shared" si="13"/>
        <v>ENCENDIDO BOMBA 1</v>
      </c>
      <c r="J34" s="10" t="str">
        <f t="shared" si="10"/>
        <v/>
      </c>
      <c r="K34" s="10" t="str">
        <f>+IF(F33&gt;0,IF(F34=0,"APAGADO BOMBAS",""),"")</f>
        <v/>
      </c>
      <c r="L34" s="19" t="str">
        <f t="shared" si="12"/>
        <v>ENCENDIDO BOMBA 1</v>
      </c>
      <c r="M34" s="16">
        <f t="shared" si="0"/>
        <v>928.9559999999999</v>
      </c>
      <c r="N34" s="16">
        <f t="shared" si="4"/>
        <v>0</v>
      </c>
      <c r="O34" s="126">
        <f t="shared" si="5"/>
        <v>928.9559999999999</v>
      </c>
    </row>
    <row r="35" spans="2:15" x14ac:dyDescent="0.25">
      <c r="B35" s="125">
        <v>17</v>
      </c>
      <c r="C35" s="10">
        <f t="shared" si="6"/>
        <v>1.0799999999999998</v>
      </c>
      <c r="D35" s="10">
        <f t="shared" si="7"/>
        <v>1.0799999999999998</v>
      </c>
      <c r="E35" s="17">
        <f t="shared" si="1"/>
        <v>0.80999999999999983</v>
      </c>
      <c r="F35" s="10">
        <f t="shared" si="2"/>
        <v>0</v>
      </c>
      <c r="G35" s="10">
        <f t="shared" si="8"/>
        <v>2.9700000000000051</v>
      </c>
      <c r="H35" s="18">
        <f t="shared" si="3"/>
        <v>0.77000000000000124</v>
      </c>
      <c r="I35" s="10" t="str">
        <f>+IF(E34=0,IF(E35&gt;0,"ENCENDIDO BOMBA 1",""),"")</f>
        <v/>
      </c>
      <c r="J35" s="10" t="str">
        <f t="shared" si="10"/>
        <v/>
      </c>
      <c r="K35" s="10" t="str">
        <f t="shared" si="11"/>
        <v/>
      </c>
      <c r="L35" s="19" t="str">
        <f t="shared" si="12"/>
        <v/>
      </c>
      <c r="M35" s="16">
        <f t="shared" si="0"/>
        <v>928.9559999999999</v>
      </c>
      <c r="N35" s="16">
        <f t="shared" si="4"/>
        <v>0</v>
      </c>
      <c r="O35" s="126">
        <f t="shared" si="5"/>
        <v>928.9559999999999</v>
      </c>
    </row>
    <row r="36" spans="2:15" x14ac:dyDescent="0.25">
      <c r="B36" s="125">
        <v>18</v>
      </c>
      <c r="C36" s="10">
        <f t="shared" si="6"/>
        <v>1.0799999999999998</v>
      </c>
      <c r="D36" s="10">
        <f t="shared" si="7"/>
        <v>1.0799999999999998</v>
      </c>
      <c r="E36" s="17">
        <f t="shared" si="1"/>
        <v>0.80999999999999983</v>
      </c>
      <c r="F36" s="10">
        <f t="shared" si="2"/>
        <v>0</v>
      </c>
      <c r="G36" s="10">
        <f t="shared" si="8"/>
        <v>3.2400000000000055</v>
      </c>
      <c r="H36" s="18">
        <f t="shared" si="3"/>
        <v>0.8400000000000013</v>
      </c>
      <c r="I36" s="10" t="str">
        <f t="shared" si="13"/>
        <v/>
      </c>
      <c r="J36" s="10" t="str">
        <f t="shared" si="10"/>
        <v/>
      </c>
      <c r="K36" s="10" t="str">
        <f t="shared" si="11"/>
        <v/>
      </c>
      <c r="L36" s="19" t="str">
        <f t="shared" si="12"/>
        <v/>
      </c>
      <c r="M36" s="16">
        <f t="shared" si="0"/>
        <v>928.9559999999999</v>
      </c>
      <c r="N36" s="16">
        <f t="shared" si="4"/>
        <v>0</v>
      </c>
      <c r="O36" s="126">
        <f t="shared" si="5"/>
        <v>928.9559999999999</v>
      </c>
    </row>
    <row r="37" spans="2:15" x14ac:dyDescent="0.25">
      <c r="B37" s="125">
        <v>19</v>
      </c>
      <c r="C37" s="10">
        <f t="shared" si="6"/>
        <v>1.0799999999999998</v>
      </c>
      <c r="D37" s="10">
        <f t="shared" si="7"/>
        <v>1.0799999999999998</v>
      </c>
      <c r="E37" s="17">
        <f t="shared" si="1"/>
        <v>0.80999999999999983</v>
      </c>
      <c r="F37" s="10">
        <f t="shared" si="2"/>
        <v>0</v>
      </c>
      <c r="G37" s="10">
        <f t="shared" si="8"/>
        <v>3.510000000000006</v>
      </c>
      <c r="H37" s="18">
        <f t="shared" si="3"/>
        <v>0.91000000000000147</v>
      </c>
      <c r="I37" s="10" t="str">
        <f t="shared" si="13"/>
        <v/>
      </c>
      <c r="J37" s="10" t="str">
        <f t="shared" si="10"/>
        <v/>
      </c>
      <c r="K37" s="10" t="str">
        <f t="shared" si="11"/>
        <v/>
      </c>
      <c r="L37" s="19" t="str">
        <f t="shared" si="12"/>
        <v/>
      </c>
      <c r="M37" s="16">
        <f t="shared" si="0"/>
        <v>928.9559999999999</v>
      </c>
      <c r="N37" s="16">
        <f t="shared" si="4"/>
        <v>0</v>
      </c>
      <c r="O37" s="126">
        <f t="shared" si="5"/>
        <v>928.9559999999999</v>
      </c>
    </row>
    <row r="38" spans="2:15" x14ac:dyDescent="0.25">
      <c r="B38" s="125">
        <v>20</v>
      </c>
      <c r="C38" s="10">
        <f t="shared" si="6"/>
        <v>1.0799999999999998</v>
      </c>
      <c r="D38" s="10">
        <f t="shared" si="7"/>
        <v>1.0799999999999998</v>
      </c>
      <c r="E38" s="17">
        <f t="shared" si="1"/>
        <v>0.80999999999999983</v>
      </c>
      <c r="F38" s="10">
        <f t="shared" si="2"/>
        <v>0</v>
      </c>
      <c r="G38" s="10">
        <f t="shared" si="8"/>
        <v>3.7800000000000065</v>
      </c>
      <c r="H38" s="18">
        <f t="shared" si="3"/>
        <v>0.98000000000000154</v>
      </c>
      <c r="I38" s="10" t="str">
        <f t="shared" si="13"/>
        <v/>
      </c>
      <c r="J38" s="10" t="str">
        <f t="shared" si="10"/>
        <v/>
      </c>
      <c r="K38" s="10" t="str">
        <f t="shared" si="11"/>
        <v/>
      </c>
      <c r="L38" s="19" t="str">
        <f t="shared" si="12"/>
        <v/>
      </c>
      <c r="M38" s="16">
        <f t="shared" si="0"/>
        <v>928.9559999999999</v>
      </c>
      <c r="N38" s="16">
        <f t="shared" si="4"/>
        <v>0</v>
      </c>
      <c r="O38" s="126">
        <f t="shared" si="5"/>
        <v>928.9559999999999</v>
      </c>
    </row>
    <row r="39" spans="2:15" x14ac:dyDescent="0.25">
      <c r="B39" s="125">
        <v>21</v>
      </c>
      <c r="C39" s="10">
        <f t="shared" si="6"/>
        <v>1.0799999999999998</v>
      </c>
      <c r="D39" s="10">
        <f t="shared" si="7"/>
        <v>1.0799999999999998</v>
      </c>
      <c r="E39" s="17">
        <f t="shared" si="1"/>
        <v>0.80999999999999983</v>
      </c>
      <c r="F39" s="10">
        <f t="shared" si="2"/>
        <v>0</v>
      </c>
      <c r="G39" s="10">
        <f t="shared" si="8"/>
        <v>4.0500000000000069</v>
      </c>
      <c r="H39" s="18">
        <f t="shared" si="3"/>
        <v>1.0500000000000016</v>
      </c>
      <c r="I39" s="10" t="str">
        <f t="shared" si="13"/>
        <v/>
      </c>
      <c r="J39" s="10" t="str">
        <f>+IF(F38=0,IF(F39&gt;0,"ENCENDIDO BOMBA 2",""),"")</f>
        <v/>
      </c>
      <c r="K39" s="10" t="str">
        <f t="shared" si="11"/>
        <v/>
      </c>
      <c r="L39" s="19" t="str">
        <f t="shared" si="12"/>
        <v/>
      </c>
      <c r="M39" s="16">
        <f t="shared" si="0"/>
        <v>928.9559999999999</v>
      </c>
      <c r="N39" s="16">
        <f t="shared" si="4"/>
        <v>928.9559999999999</v>
      </c>
      <c r="O39" s="126">
        <f t="shared" si="5"/>
        <v>1857.9119999999998</v>
      </c>
    </row>
    <row r="40" spans="2:15" x14ac:dyDescent="0.25">
      <c r="B40" s="125">
        <v>22</v>
      </c>
      <c r="C40" s="10">
        <f t="shared" si="6"/>
        <v>1.0799999999999998</v>
      </c>
      <c r="D40" s="10">
        <f t="shared" si="7"/>
        <v>1.0799999999999998</v>
      </c>
      <c r="E40" s="17">
        <f t="shared" si="1"/>
        <v>0.80999999999999983</v>
      </c>
      <c r="F40" s="10">
        <f t="shared" si="2"/>
        <v>0.80999999999999983</v>
      </c>
      <c r="G40" s="10">
        <f t="shared" si="8"/>
        <v>3.5100000000000078</v>
      </c>
      <c r="H40" s="18">
        <f t="shared" si="3"/>
        <v>0.91000000000000192</v>
      </c>
      <c r="I40" s="10" t="str">
        <f t="shared" si="13"/>
        <v/>
      </c>
      <c r="J40" s="10" t="str">
        <f t="shared" si="10"/>
        <v>ENCENDIDO BOMBA 2</v>
      </c>
      <c r="K40" s="10" t="str">
        <f t="shared" si="11"/>
        <v/>
      </c>
      <c r="L40" s="19" t="str">
        <f t="shared" si="12"/>
        <v>ENCENDIDO BOMBA 2</v>
      </c>
      <c r="M40" s="16">
        <f t="shared" si="0"/>
        <v>928.9559999999999</v>
      </c>
      <c r="N40" s="16">
        <f t="shared" si="4"/>
        <v>928.9559999999999</v>
      </c>
      <c r="O40" s="126">
        <f t="shared" si="5"/>
        <v>1857.9119999999998</v>
      </c>
    </row>
    <row r="41" spans="2:15" x14ac:dyDescent="0.25">
      <c r="B41" s="125">
        <v>23</v>
      </c>
      <c r="C41" s="10">
        <f t="shared" si="6"/>
        <v>1.0799999999999998</v>
      </c>
      <c r="D41" s="10">
        <f t="shared" si="7"/>
        <v>1.0799999999999998</v>
      </c>
      <c r="E41" s="17">
        <f t="shared" si="1"/>
        <v>0.80999999999999983</v>
      </c>
      <c r="F41" s="10">
        <f t="shared" si="2"/>
        <v>0.80999999999999983</v>
      </c>
      <c r="G41" s="10">
        <f t="shared" si="8"/>
        <v>2.9700000000000086</v>
      </c>
      <c r="H41" s="18">
        <f t="shared" si="3"/>
        <v>0.77000000000000213</v>
      </c>
      <c r="I41" s="10" t="str">
        <f t="shared" si="13"/>
        <v/>
      </c>
      <c r="J41" s="10" t="str">
        <f t="shared" si="10"/>
        <v/>
      </c>
      <c r="K41" s="10" t="str">
        <f t="shared" si="11"/>
        <v/>
      </c>
      <c r="L41" s="19" t="str">
        <f t="shared" si="12"/>
        <v/>
      </c>
      <c r="M41" s="16">
        <f t="shared" si="0"/>
        <v>928.9559999999999</v>
      </c>
      <c r="N41" s="16">
        <f t="shared" si="4"/>
        <v>928.9559999999999</v>
      </c>
      <c r="O41" s="126">
        <f t="shared" si="5"/>
        <v>1857.9119999999998</v>
      </c>
    </row>
    <row r="42" spans="2:15" x14ac:dyDescent="0.25">
      <c r="B42" s="125">
        <v>24</v>
      </c>
      <c r="C42" s="10">
        <f t="shared" si="6"/>
        <v>1.0799999999999998</v>
      </c>
      <c r="D42" s="10">
        <f t="shared" si="7"/>
        <v>1.0799999999999998</v>
      </c>
      <c r="E42" s="17">
        <f t="shared" si="1"/>
        <v>0.80999999999999983</v>
      </c>
      <c r="F42" s="10">
        <f t="shared" si="2"/>
        <v>0.80999999999999983</v>
      </c>
      <c r="G42" s="10">
        <f t="shared" si="8"/>
        <v>2.4300000000000095</v>
      </c>
      <c r="H42" s="18">
        <f t="shared" si="3"/>
        <v>0.63000000000000234</v>
      </c>
      <c r="I42" s="10" t="str">
        <f t="shared" si="13"/>
        <v/>
      </c>
      <c r="J42" s="10" t="str">
        <f t="shared" si="10"/>
        <v/>
      </c>
      <c r="K42" s="10" t="str">
        <f t="shared" si="11"/>
        <v/>
      </c>
      <c r="L42" s="19" t="str">
        <f t="shared" si="12"/>
        <v/>
      </c>
      <c r="M42" s="16">
        <f t="shared" si="0"/>
        <v>928.9559999999999</v>
      </c>
      <c r="N42" s="16">
        <f t="shared" si="4"/>
        <v>928.9559999999999</v>
      </c>
      <c r="O42" s="126">
        <f t="shared" si="5"/>
        <v>1857.9119999999998</v>
      </c>
    </row>
    <row r="43" spans="2:15" x14ac:dyDescent="0.25">
      <c r="B43" s="125">
        <v>25</v>
      </c>
      <c r="C43" s="10">
        <f t="shared" si="6"/>
        <v>1.0799999999999998</v>
      </c>
      <c r="D43" s="10">
        <f t="shared" si="7"/>
        <v>1.0799999999999998</v>
      </c>
      <c r="E43" s="17">
        <f t="shared" si="1"/>
        <v>0.80999999999999983</v>
      </c>
      <c r="F43" s="10">
        <f t="shared" si="2"/>
        <v>0.80999999999999983</v>
      </c>
      <c r="G43" s="10">
        <f t="shared" si="8"/>
        <v>1.8900000000000101</v>
      </c>
      <c r="H43" s="18">
        <f t="shared" si="3"/>
        <v>0.49000000000000254</v>
      </c>
      <c r="I43" s="10" t="str">
        <f t="shared" si="13"/>
        <v/>
      </c>
      <c r="J43" s="10" t="str">
        <f t="shared" si="10"/>
        <v/>
      </c>
      <c r="K43" s="10" t="str">
        <f>+IF(F42&gt;0,IF(F43=0,"APAGADO BOMBAS",""),"")</f>
        <v/>
      </c>
      <c r="L43" s="19" t="str">
        <f t="shared" si="12"/>
        <v/>
      </c>
      <c r="M43" s="16">
        <f t="shared" si="0"/>
        <v>928.9559999999999</v>
      </c>
      <c r="N43" s="16">
        <f t="shared" si="4"/>
        <v>928.9559999999999</v>
      </c>
      <c r="O43" s="126">
        <f t="shared" si="5"/>
        <v>1857.9119999999998</v>
      </c>
    </row>
    <row r="44" spans="2:15" x14ac:dyDescent="0.25">
      <c r="B44" s="125">
        <v>26</v>
      </c>
      <c r="C44" s="10">
        <f t="shared" si="6"/>
        <v>1.0799999999999998</v>
      </c>
      <c r="D44" s="10">
        <f t="shared" si="7"/>
        <v>1.0799999999999998</v>
      </c>
      <c r="E44" s="17">
        <f t="shared" si="1"/>
        <v>0.80999999999999983</v>
      </c>
      <c r="F44" s="10">
        <f t="shared" si="2"/>
        <v>0.80999999999999983</v>
      </c>
      <c r="G44" s="10">
        <f t="shared" si="8"/>
        <v>1.3500000000000101</v>
      </c>
      <c r="H44" s="18">
        <f t="shared" si="3"/>
        <v>0.35000000000000259</v>
      </c>
      <c r="I44" s="10" t="str">
        <f t="shared" si="13"/>
        <v/>
      </c>
      <c r="J44" s="10" t="str">
        <f t="shared" si="10"/>
        <v/>
      </c>
      <c r="K44" s="10" t="str">
        <f t="shared" si="11"/>
        <v/>
      </c>
      <c r="L44" s="19" t="str">
        <f t="shared" si="12"/>
        <v/>
      </c>
      <c r="M44" s="16">
        <f t="shared" si="0"/>
        <v>928.9559999999999</v>
      </c>
      <c r="N44" s="16">
        <f t="shared" si="4"/>
        <v>928.9559999999999</v>
      </c>
      <c r="O44" s="126">
        <f t="shared" si="5"/>
        <v>1857.9119999999998</v>
      </c>
    </row>
    <row r="45" spans="2:15" x14ac:dyDescent="0.25">
      <c r="B45" s="125">
        <v>27</v>
      </c>
      <c r="C45" s="10">
        <f t="shared" si="6"/>
        <v>1.0799999999999998</v>
      </c>
      <c r="D45" s="10">
        <f t="shared" si="7"/>
        <v>1.0799999999999998</v>
      </c>
      <c r="E45" s="17">
        <f t="shared" si="1"/>
        <v>0.80999999999999983</v>
      </c>
      <c r="F45" s="10">
        <f t="shared" si="2"/>
        <v>0.80999999999999983</v>
      </c>
      <c r="G45" s="10">
        <f t="shared" si="8"/>
        <v>0.81000000000001027</v>
      </c>
      <c r="H45" s="18">
        <f t="shared" si="3"/>
        <v>0.21000000000000263</v>
      </c>
      <c r="I45" s="10" t="str">
        <f t="shared" si="13"/>
        <v/>
      </c>
      <c r="J45" s="10" t="str">
        <f>+IF(F44=0,IF(F45&gt;0,"ENCENDIDO BOMBA 2",""),"")</f>
        <v/>
      </c>
      <c r="K45" s="10" t="str">
        <f t="shared" si="11"/>
        <v/>
      </c>
      <c r="L45" s="19" t="str">
        <f t="shared" si="12"/>
        <v/>
      </c>
      <c r="M45" s="16">
        <f t="shared" si="0"/>
        <v>928.9559999999999</v>
      </c>
      <c r="N45" s="16">
        <f t="shared" si="4"/>
        <v>928.9559999999999</v>
      </c>
      <c r="O45" s="126">
        <f t="shared" si="5"/>
        <v>1857.9119999999998</v>
      </c>
    </row>
    <row r="46" spans="2:15" x14ac:dyDescent="0.25">
      <c r="B46" s="125">
        <v>28</v>
      </c>
      <c r="C46" s="10">
        <f t="shared" si="6"/>
        <v>1.0799999999999998</v>
      </c>
      <c r="D46" s="10">
        <f t="shared" si="7"/>
        <v>1.0799999999999998</v>
      </c>
      <c r="E46" s="17">
        <f t="shared" si="1"/>
        <v>0.80999999999999983</v>
      </c>
      <c r="F46" s="10">
        <f t="shared" si="2"/>
        <v>0.80999999999999983</v>
      </c>
      <c r="G46" s="10">
        <f t="shared" si="8"/>
        <v>0.27000000000001045</v>
      </c>
      <c r="H46" s="18">
        <f t="shared" si="3"/>
        <v>7.0000000000002699E-2</v>
      </c>
      <c r="I46" s="10" t="str">
        <f t="shared" si="13"/>
        <v/>
      </c>
      <c r="J46" s="10" t="str">
        <f t="shared" si="10"/>
        <v/>
      </c>
      <c r="K46" s="10" t="str">
        <f t="shared" si="11"/>
        <v/>
      </c>
      <c r="L46" s="19" t="str">
        <f t="shared" si="12"/>
        <v/>
      </c>
      <c r="M46" s="16">
        <f t="shared" si="0"/>
        <v>0</v>
      </c>
      <c r="N46" s="16">
        <f t="shared" si="4"/>
        <v>0</v>
      </c>
      <c r="O46" s="126">
        <f t="shared" si="5"/>
        <v>0</v>
      </c>
    </row>
    <row r="47" spans="2:15" x14ac:dyDescent="0.25">
      <c r="B47" s="125">
        <v>29</v>
      </c>
      <c r="C47" s="10">
        <f t="shared" si="6"/>
        <v>1.0799999999999998</v>
      </c>
      <c r="D47" s="10">
        <f t="shared" si="7"/>
        <v>1.0799999999999998</v>
      </c>
      <c r="E47" s="17">
        <f t="shared" si="1"/>
        <v>0</v>
      </c>
      <c r="F47" s="10">
        <f t="shared" si="2"/>
        <v>0</v>
      </c>
      <c r="G47" s="10">
        <f t="shared" si="8"/>
        <v>1.3500000000000103</v>
      </c>
      <c r="H47" s="18">
        <f t="shared" si="3"/>
        <v>0.35000000000000264</v>
      </c>
      <c r="I47" s="10" t="str">
        <f t="shared" si="13"/>
        <v/>
      </c>
      <c r="J47" s="10" t="str">
        <f t="shared" si="10"/>
        <v/>
      </c>
      <c r="K47" s="10" t="str">
        <f t="shared" si="11"/>
        <v>APAGADO BOMBAS</v>
      </c>
      <c r="L47" s="19" t="str">
        <f t="shared" si="12"/>
        <v>APAGADO BOMBAS</v>
      </c>
      <c r="M47" s="16">
        <f t="shared" si="0"/>
        <v>0</v>
      </c>
      <c r="N47" s="16">
        <f t="shared" si="4"/>
        <v>0</v>
      </c>
      <c r="O47" s="126">
        <f t="shared" si="5"/>
        <v>0</v>
      </c>
    </row>
    <row r="48" spans="2:15" x14ac:dyDescent="0.25">
      <c r="B48" s="125">
        <v>30</v>
      </c>
      <c r="C48" s="10">
        <f t="shared" si="6"/>
        <v>1.0799999999999998</v>
      </c>
      <c r="D48" s="10">
        <f t="shared" si="7"/>
        <v>1.0799999999999998</v>
      </c>
      <c r="E48" s="17">
        <f t="shared" si="1"/>
        <v>0</v>
      </c>
      <c r="F48" s="10">
        <f t="shared" si="2"/>
        <v>0</v>
      </c>
      <c r="G48" s="10">
        <f t="shared" si="8"/>
        <v>2.4300000000000104</v>
      </c>
      <c r="H48" s="18">
        <f t="shared" si="3"/>
        <v>0.63000000000000256</v>
      </c>
      <c r="I48" s="10" t="str">
        <f t="shared" si="13"/>
        <v/>
      </c>
      <c r="J48" s="10" t="str">
        <f t="shared" si="10"/>
        <v/>
      </c>
      <c r="K48" s="10" t="str">
        <f t="shared" si="11"/>
        <v/>
      </c>
      <c r="L48" s="19" t="str">
        <f t="shared" si="12"/>
        <v/>
      </c>
      <c r="M48" s="16">
        <f t="shared" si="0"/>
        <v>928.9559999999999</v>
      </c>
      <c r="N48" s="16">
        <f t="shared" si="4"/>
        <v>0</v>
      </c>
      <c r="O48" s="126">
        <f t="shared" si="5"/>
        <v>928.9559999999999</v>
      </c>
    </row>
    <row r="49" spans="2:15" x14ac:dyDescent="0.25">
      <c r="B49" s="125">
        <v>31</v>
      </c>
      <c r="C49" s="10">
        <f t="shared" si="6"/>
        <v>1.0799999999999998</v>
      </c>
      <c r="D49" s="10">
        <f t="shared" si="7"/>
        <v>1.0799999999999998</v>
      </c>
      <c r="E49" s="17">
        <f t="shared" si="1"/>
        <v>0.80999999999999983</v>
      </c>
      <c r="F49" s="10">
        <f t="shared" si="2"/>
        <v>0</v>
      </c>
      <c r="G49" s="10">
        <f t="shared" si="8"/>
        <v>2.7000000000000108</v>
      </c>
      <c r="H49" s="18">
        <f t="shared" si="3"/>
        <v>0.70000000000000273</v>
      </c>
      <c r="I49" s="10" t="str">
        <f t="shared" si="13"/>
        <v>ENCENDIDO BOMBA 1</v>
      </c>
      <c r="J49" s="10" t="str">
        <f t="shared" si="10"/>
        <v/>
      </c>
      <c r="K49" s="10" t="str">
        <f t="shared" si="11"/>
        <v/>
      </c>
      <c r="L49" s="19" t="str">
        <f t="shared" si="12"/>
        <v>ENCENDIDO BOMBA 1</v>
      </c>
      <c r="M49" s="16">
        <f t="shared" si="0"/>
        <v>928.9559999999999</v>
      </c>
      <c r="N49" s="16">
        <f t="shared" si="4"/>
        <v>0</v>
      </c>
      <c r="O49" s="126">
        <f t="shared" si="5"/>
        <v>928.9559999999999</v>
      </c>
    </row>
    <row r="50" spans="2:15" x14ac:dyDescent="0.25">
      <c r="B50" s="125">
        <v>32</v>
      </c>
      <c r="C50" s="10">
        <f t="shared" si="6"/>
        <v>1.0799999999999998</v>
      </c>
      <c r="D50" s="10">
        <f t="shared" si="7"/>
        <v>1.0799999999999998</v>
      </c>
      <c r="E50" s="17">
        <f t="shared" si="1"/>
        <v>0.80999999999999983</v>
      </c>
      <c r="F50" s="10">
        <f t="shared" si="2"/>
        <v>0</v>
      </c>
      <c r="G50" s="10">
        <f t="shared" si="8"/>
        <v>2.9700000000000113</v>
      </c>
      <c r="H50" s="18">
        <f t="shared" si="3"/>
        <v>0.77000000000000279</v>
      </c>
      <c r="I50" s="10" t="str">
        <f t="shared" si="13"/>
        <v/>
      </c>
      <c r="J50" s="10" t="str">
        <f t="shared" si="10"/>
        <v/>
      </c>
      <c r="K50" s="10" t="str">
        <f t="shared" si="11"/>
        <v/>
      </c>
      <c r="L50" s="19" t="str">
        <f t="shared" si="12"/>
        <v/>
      </c>
      <c r="M50" s="16">
        <f t="shared" ref="M50:M78" si="14">IF(E51&gt;0,$S$10*$S$11,0)</f>
        <v>928.9559999999999</v>
      </c>
      <c r="N50" s="16">
        <f t="shared" si="4"/>
        <v>0</v>
      </c>
      <c r="O50" s="126">
        <f t="shared" si="5"/>
        <v>928.9559999999999</v>
      </c>
    </row>
    <row r="51" spans="2:15" x14ac:dyDescent="0.25">
      <c r="B51" s="125">
        <v>33</v>
      </c>
      <c r="C51" s="10">
        <f t="shared" si="6"/>
        <v>1.0799999999999998</v>
      </c>
      <c r="D51" s="10">
        <f t="shared" si="7"/>
        <v>1.0799999999999998</v>
      </c>
      <c r="E51" s="17">
        <f t="shared" ref="E51:E78" si="15">IF(E50=0,IF(H50&lt;$G$9,0,$C$11),IF(H50&lt;$G$8,0,E50))</f>
        <v>0.80999999999999983</v>
      </c>
      <c r="F51" s="10">
        <f t="shared" ref="F51:F78" si="16">IF(F50=0,IF(H50&lt;$G$9,0,IF(H50&lt;$G$10,0,$C$11)),IF(H50&lt;$G$8,0,F50))</f>
        <v>0</v>
      </c>
      <c r="G51" s="10">
        <f t="shared" si="8"/>
        <v>3.2400000000000118</v>
      </c>
      <c r="H51" s="18">
        <f t="shared" ref="H51:H78" si="17">+G51/$G$7</f>
        <v>0.84000000000000297</v>
      </c>
      <c r="I51" s="10" t="str">
        <f t="shared" si="13"/>
        <v/>
      </c>
      <c r="J51" s="10" t="str">
        <f t="shared" si="10"/>
        <v/>
      </c>
      <c r="K51" s="10" t="str">
        <f t="shared" si="11"/>
        <v/>
      </c>
      <c r="L51" s="19" t="str">
        <f t="shared" si="12"/>
        <v/>
      </c>
      <c r="M51" s="16">
        <f t="shared" si="14"/>
        <v>928.9559999999999</v>
      </c>
      <c r="N51" s="16">
        <f t="shared" ref="N51:N78" si="18">IF(F52&gt;0,$S$10*$S$11,0)</f>
        <v>0</v>
      </c>
      <c r="O51" s="126">
        <f t="shared" si="5"/>
        <v>928.9559999999999</v>
      </c>
    </row>
    <row r="52" spans="2:15" x14ac:dyDescent="0.25">
      <c r="B52" s="125">
        <v>34</v>
      </c>
      <c r="C52" s="10">
        <f t="shared" si="6"/>
        <v>1.0799999999999998</v>
      </c>
      <c r="D52" s="10">
        <f t="shared" si="7"/>
        <v>1.0799999999999998</v>
      </c>
      <c r="E52" s="17">
        <f t="shared" si="15"/>
        <v>0.80999999999999983</v>
      </c>
      <c r="F52" s="10">
        <f t="shared" si="16"/>
        <v>0</v>
      </c>
      <c r="G52" s="10">
        <f t="shared" si="8"/>
        <v>3.5100000000000122</v>
      </c>
      <c r="H52" s="18">
        <f t="shared" si="17"/>
        <v>0.91000000000000303</v>
      </c>
      <c r="I52" s="10" t="str">
        <f t="shared" si="13"/>
        <v/>
      </c>
      <c r="J52" s="10" t="str">
        <f>+IF(F51=0,IF(F52&gt;0,"ENCENDIDO BOMBA 2",""),"")</f>
        <v/>
      </c>
      <c r="K52" s="10" t="str">
        <f t="shared" si="11"/>
        <v/>
      </c>
      <c r="L52" s="19" t="str">
        <f t="shared" si="12"/>
        <v/>
      </c>
      <c r="M52" s="16">
        <f t="shared" si="14"/>
        <v>928.9559999999999</v>
      </c>
      <c r="N52" s="16">
        <f t="shared" si="18"/>
        <v>0</v>
      </c>
      <c r="O52" s="126">
        <f t="shared" si="5"/>
        <v>928.9559999999999</v>
      </c>
    </row>
    <row r="53" spans="2:15" x14ac:dyDescent="0.25">
      <c r="B53" s="125">
        <v>35</v>
      </c>
      <c r="C53" s="10">
        <f t="shared" si="6"/>
        <v>1.0799999999999998</v>
      </c>
      <c r="D53" s="10">
        <f t="shared" si="7"/>
        <v>1.0799999999999998</v>
      </c>
      <c r="E53" s="17">
        <f t="shared" si="15"/>
        <v>0.80999999999999983</v>
      </c>
      <c r="F53" s="10">
        <f t="shared" si="16"/>
        <v>0</v>
      </c>
      <c r="G53" s="10">
        <f t="shared" si="8"/>
        <v>3.7800000000000127</v>
      </c>
      <c r="H53" s="18">
        <f t="shared" si="17"/>
        <v>0.9800000000000032</v>
      </c>
      <c r="I53" s="10" t="str">
        <f t="shared" si="13"/>
        <v/>
      </c>
      <c r="J53" s="10" t="str">
        <f t="shared" si="10"/>
        <v/>
      </c>
      <c r="K53" s="10" t="str">
        <f t="shared" si="11"/>
        <v/>
      </c>
      <c r="L53" s="19" t="str">
        <f t="shared" si="12"/>
        <v/>
      </c>
      <c r="M53" s="16">
        <f t="shared" si="14"/>
        <v>928.9559999999999</v>
      </c>
      <c r="N53" s="16">
        <f t="shared" si="18"/>
        <v>0</v>
      </c>
      <c r="O53" s="126">
        <f t="shared" si="5"/>
        <v>928.9559999999999</v>
      </c>
    </row>
    <row r="54" spans="2:15" x14ac:dyDescent="0.25">
      <c r="B54" s="125">
        <v>36</v>
      </c>
      <c r="C54" s="10">
        <f t="shared" si="6"/>
        <v>1.0799999999999998</v>
      </c>
      <c r="D54" s="10">
        <f t="shared" si="7"/>
        <v>1.0799999999999998</v>
      </c>
      <c r="E54" s="17">
        <f t="shared" si="15"/>
        <v>0.80999999999999983</v>
      </c>
      <c r="F54" s="10">
        <f t="shared" si="16"/>
        <v>0</v>
      </c>
      <c r="G54" s="10">
        <f t="shared" si="8"/>
        <v>4.0500000000000131</v>
      </c>
      <c r="H54" s="18">
        <f t="shared" si="17"/>
        <v>1.0500000000000034</v>
      </c>
      <c r="I54" s="10" t="str">
        <f t="shared" si="13"/>
        <v/>
      </c>
      <c r="J54" s="10" t="str">
        <f t="shared" si="10"/>
        <v/>
      </c>
      <c r="K54" s="10" t="str">
        <f t="shared" si="11"/>
        <v/>
      </c>
      <c r="L54" s="19" t="str">
        <f t="shared" si="12"/>
        <v/>
      </c>
      <c r="M54" s="16">
        <f t="shared" si="14"/>
        <v>928.9559999999999</v>
      </c>
      <c r="N54" s="16">
        <f t="shared" si="18"/>
        <v>928.9559999999999</v>
      </c>
      <c r="O54" s="126">
        <f t="shared" si="5"/>
        <v>1857.9119999999998</v>
      </c>
    </row>
    <row r="55" spans="2:15" x14ac:dyDescent="0.25">
      <c r="B55" s="125">
        <v>37</v>
      </c>
      <c r="C55" s="10">
        <f t="shared" si="6"/>
        <v>1.0799999999999998</v>
      </c>
      <c r="D55" s="10">
        <f t="shared" si="7"/>
        <v>1.0799999999999998</v>
      </c>
      <c r="E55" s="17">
        <f t="shared" si="15"/>
        <v>0.80999999999999983</v>
      </c>
      <c r="F55" s="10">
        <f t="shared" si="16"/>
        <v>0.80999999999999983</v>
      </c>
      <c r="G55" s="10">
        <f t="shared" si="8"/>
        <v>3.510000000000014</v>
      </c>
      <c r="H55" s="18">
        <f t="shared" si="17"/>
        <v>0.91000000000000347</v>
      </c>
      <c r="I55" s="10" t="str">
        <f t="shared" si="13"/>
        <v/>
      </c>
      <c r="J55" s="10" t="str">
        <f t="shared" si="10"/>
        <v>ENCENDIDO BOMBA 2</v>
      </c>
      <c r="K55" s="10" t="str">
        <f t="shared" si="11"/>
        <v/>
      </c>
      <c r="L55" s="19" t="str">
        <f t="shared" si="12"/>
        <v>ENCENDIDO BOMBA 2</v>
      </c>
      <c r="M55" s="16">
        <f t="shared" si="14"/>
        <v>928.9559999999999</v>
      </c>
      <c r="N55" s="16">
        <f t="shared" si="18"/>
        <v>928.9559999999999</v>
      </c>
      <c r="O55" s="126">
        <f t="shared" si="5"/>
        <v>1857.9119999999998</v>
      </c>
    </row>
    <row r="56" spans="2:15" x14ac:dyDescent="0.25">
      <c r="B56" s="125">
        <v>38</v>
      </c>
      <c r="C56" s="10">
        <f t="shared" si="6"/>
        <v>1.0799999999999998</v>
      </c>
      <c r="D56" s="10">
        <f t="shared" si="7"/>
        <v>1.0799999999999998</v>
      </c>
      <c r="E56" s="17">
        <f t="shared" si="15"/>
        <v>0.80999999999999983</v>
      </c>
      <c r="F56" s="10">
        <f t="shared" si="16"/>
        <v>0.80999999999999983</v>
      </c>
      <c r="G56" s="10">
        <f t="shared" si="8"/>
        <v>2.9700000000000149</v>
      </c>
      <c r="H56" s="18">
        <f t="shared" si="17"/>
        <v>0.77000000000000379</v>
      </c>
      <c r="I56" s="10" t="str">
        <f t="shared" si="13"/>
        <v/>
      </c>
      <c r="J56" s="10" t="str">
        <f t="shared" si="10"/>
        <v/>
      </c>
      <c r="K56" s="10" t="str">
        <f t="shared" si="11"/>
        <v/>
      </c>
      <c r="L56" s="19" t="str">
        <f t="shared" si="12"/>
        <v/>
      </c>
      <c r="M56" s="16">
        <f t="shared" si="14"/>
        <v>928.9559999999999</v>
      </c>
      <c r="N56" s="16">
        <f t="shared" si="18"/>
        <v>928.9559999999999</v>
      </c>
      <c r="O56" s="126">
        <f t="shared" si="5"/>
        <v>1857.9119999999998</v>
      </c>
    </row>
    <row r="57" spans="2:15" x14ac:dyDescent="0.25">
      <c r="B57" s="125">
        <v>39</v>
      </c>
      <c r="C57" s="10">
        <f t="shared" si="6"/>
        <v>1.0799999999999998</v>
      </c>
      <c r="D57" s="10">
        <f t="shared" si="7"/>
        <v>1.0799999999999998</v>
      </c>
      <c r="E57" s="17">
        <f t="shared" si="15"/>
        <v>0.80999999999999983</v>
      </c>
      <c r="F57" s="10">
        <f t="shared" si="16"/>
        <v>0.80999999999999983</v>
      </c>
      <c r="G57" s="10">
        <f t="shared" si="8"/>
        <v>2.4300000000000157</v>
      </c>
      <c r="H57" s="18">
        <f t="shared" si="17"/>
        <v>0.630000000000004</v>
      </c>
      <c r="I57" s="10" t="str">
        <f t="shared" si="13"/>
        <v/>
      </c>
      <c r="J57" s="10" t="str">
        <f t="shared" si="10"/>
        <v/>
      </c>
      <c r="K57" s="10" t="str">
        <f t="shared" si="11"/>
        <v/>
      </c>
      <c r="L57" s="19" t="str">
        <f t="shared" si="12"/>
        <v/>
      </c>
      <c r="M57" s="16">
        <f t="shared" si="14"/>
        <v>928.9559999999999</v>
      </c>
      <c r="N57" s="16">
        <f t="shared" si="18"/>
        <v>928.9559999999999</v>
      </c>
      <c r="O57" s="126">
        <f t="shared" si="5"/>
        <v>1857.9119999999998</v>
      </c>
    </row>
    <row r="58" spans="2:15" x14ac:dyDescent="0.25">
      <c r="B58" s="125">
        <v>40</v>
      </c>
      <c r="C58" s="10">
        <f t="shared" si="6"/>
        <v>1.0799999999999998</v>
      </c>
      <c r="D58" s="10">
        <f t="shared" si="7"/>
        <v>1.0799999999999998</v>
      </c>
      <c r="E58" s="17">
        <f t="shared" si="15"/>
        <v>0.80999999999999983</v>
      </c>
      <c r="F58" s="10">
        <f t="shared" si="16"/>
        <v>0.80999999999999983</v>
      </c>
      <c r="G58" s="10">
        <f t="shared" si="8"/>
        <v>1.8900000000000163</v>
      </c>
      <c r="H58" s="18">
        <f t="shared" si="17"/>
        <v>0.49000000000000415</v>
      </c>
      <c r="I58" s="10" t="str">
        <f t="shared" si="13"/>
        <v/>
      </c>
      <c r="J58" s="10" t="str">
        <f>+IF(F57=0,IF(F58&gt;0,"ENCENDIDO BOMBA 2",""),"")</f>
        <v/>
      </c>
      <c r="K58" s="10" t="str">
        <f>+IF(F57&gt;0,IF(F58=0,"APAGADO BOMBAS",""),"")</f>
        <v/>
      </c>
      <c r="L58" s="19" t="str">
        <f t="shared" si="12"/>
        <v/>
      </c>
      <c r="M58" s="16">
        <f t="shared" si="14"/>
        <v>928.9559999999999</v>
      </c>
      <c r="N58" s="16">
        <f t="shared" si="18"/>
        <v>928.9559999999999</v>
      </c>
      <c r="O58" s="126">
        <f t="shared" si="5"/>
        <v>1857.9119999999998</v>
      </c>
    </row>
    <row r="59" spans="2:15" x14ac:dyDescent="0.25">
      <c r="B59" s="125">
        <v>41</v>
      </c>
      <c r="C59" s="10">
        <f t="shared" si="6"/>
        <v>1.0799999999999998</v>
      </c>
      <c r="D59" s="10">
        <f t="shared" si="7"/>
        <v>1.0799999999999998</v>
      </c>
      <c r="E59" s="17">
        <f t="shared" si="15"/>
        <v>0.80999999999999983</v>
      </c>
      <c r="F59" s="10">
        <f t="shared" si="16"/>
        <v>0.80999999999999983</v>
      </c>
      <c r="G59" s="10">
        <f t="shared" si="8"/>
        <v>1.3500000000000163</v>
      </c>
      <c r="H59" s="18">
        <f t="shared" si="17"/>
        <v>0.3500000000000042</v>
      </c>
      <c r="I59" s="10" t="str">
        <f t="shared" si="13"/>
        <v/>
      </c>
      <c r="J59" s="10" t="str">
        <f t="shared" si="10"/>
        <v/>
      </c>
      <c r="K59" s="10" t="str">
        <f>+IF(F58&gt;0,IF(F59=0,"APAGADO BOMBAS",""),"")</f>
        <v/>
      </c>
      <c r="L59" s="19" t="str">
        <f t="shared" si="12"/>
        <v/>
      </c>
      <c r="M59" s="16">
        <f t="shared" si="14"/>
        <v>928.9559999999999</v>
      </c>
      <c r="N59" s="16">
        <f t="shared" si="18"/>
        <v>928.9559999999999</v>
      </c>
      <c r="O59" s="126">
        <f t="shared" si="5"/>
        <v>1857.9119999999998</v>
      </c>
    </row>
    <row r="60" spans="2:15" x14ac:dyDescent="0.25">
      <c r="B60" s="125">
        <v>42</v>
      </c>
      <c r="C60" s="10">
        <f t="shared" si="6"/>
        <v>1.0799999999999998</v>
      </c>
      <c r="D60" s="10">
        <f t="shared" si="7"/>
        <v>1.0799999999999998</v>
      </c>
      <c r="E60" s="17">
        <f t="shared" si="15"/>
        <v>0.80999999999999983</v>
      </c>
      <c r="F60" s="10">
        <f t="shared" si="16"/>
        <v>0.80999999999999983</v>
      </c>
      <c r="G60" s="10">
        <f t="shared" si="8"/>
        <v>0.81000000000001648</v>
      </c>
      <c r="H60" s="18">
        <f t="shared" si="17"/>
        <v>0.21000000000000424</v>
      </c>
      <c r="I60" s="10" t="str">
        <f t="shared" si="13"/>
        <v/>
      </c>
      <c r="J60" s="10" t="str">
        <f t="shared" si="10"/>
        <v/>
      </c>
      <c r="K60" s="10" t="str">
        <f t="shared" ref="K60:K71" si="19">+IF(F59&gt;0,IF(F60=0,"APAGADO BOMBAS",""),"")</f>
        <v/>
      </c>
      <c r="L60" s="19" t="str">
        <f t="shared" si="12"/>
        <v/>
      </c>
      <c r="M60" s="16">
        <f t="shared" si="14"/>
        <v>928.9559999999999</v>
      </c>
      <c r="N60" s="16">
        <f t="shared" si="18"/>
        <v>928.9559999999999</v>
      </c>
      <c r="O60" s="126">
        <f t="shared" si="5"/>
        <v>1857.9119999999998</v>
      </c>
    </row>
    <row r="61" spans="2:15" x14ac:dyDescent="0.25">
      <c r="B61" s="125">
        <v>43</v>
      </c>
      <c r="C61" s="10">
        <f t="shared" si="6"/>
        <v>1.0799999999999998</v>
      </c>
      <c r="D61" s="10">
        <f t="shared" si="7"/>
        <v>1.0799999999999998</v>
      </c>
      <c r="E61" s="17">
        <f t="shared" si="15"/>
        <v>0.80999999999999983</v>
      </c>
      <c r="F61" s="10">
        <f t="shared" si="16"/>
        <v>0.80999999999999983</v>
      </c>
      <c r="G61" s="10">
        <f t="shared" si="8"/>
        <v>0.27000000000001667</v>
      </c>
      <c r="H61" s="18">
        <f t="shared" si="17"/>
        <v>7.0000000000004309E-2</v>
      </c>
      <c r="I61" s="10" t="str">
        <f t="shared" si="13"/>
        <v/>
      </c>
      <c r="J61" s="10" t="str">
        <f t="shared" si="10"/>
        <v/>
      </c>
      <c r="K61" s="10" t="str">
        <f t="shared" si="19"/>
        <v/>
      </c>
      <c r="L61" s="19" t="str">
        <f t="shared" si="12"/>
        <v/>
      </c>
      <c r="M61" s="16">
        <f t="shared" si="14"/>
        <v>0</v>
      </c>
      <c r="N61" s="16">
        <f t="shared" si="18"/>
        <v>0</v>
      </c>
      <c r="O61" s="126">
        <f t="shared" si="5"/>
        <v>0</v>
      </c>
    </row>
    <row r="62" spans="2:15" x14ac:dyDescent="0.25">
      <c r="B62" s="125">
        <v>44</v>
      </c>
      <c r="C62" s="10">
        <f t="shared" si="6"/>
        <v>1.0799999999999998</v>
      </c>
      <c r="D62" s="10">
        <f t="shared" si="7"/>
        <v>1.0799999999999998</v>
      </c>
      <c r="E62" s="17">
        <f t="shared" si="15"/>
        <v>0</v>
      </c>
      <c r="F62" s="10">
        <f t="shared" si="16"/>
        <v>0</v>
      </c>
      <c r="G62" s="10">
        <f t="shared" si="8"/>
        <v>1.3500000000000165</v>
      </c>
      <c r="H62" s="18">
        <f t="shared" si="17"/>
        <v>0.35000000000000425</v>
      </c>
      <c r="I62" s="10" t="str">
        <f t="shared" si="13"/>
        <v/>
      </c>
      <c r="J62" s="10" t="str">
        <f t="shared" si="10"/>
        <v/>
      </c>
      <c r="K62" s="10" t="str">
        <f t="shared" si="19"/>
        <v>APAGADO BOMBAS</v>
      </c>
      <c r="L62" s="19" t="str">
        <f t="shared" si="12"/>
        <v>APAGADO BOMBAS</v>
      </c>
      <c r="M62" s="16">
        <f t="shared" si="14"/>
        <v>0</v>
      </c>
      <c r="N62" s="16">
        <f t="shared" si="18"/>
        <v>0</v>
      </c>
      <c r="O62" s="126">
        <f t="shared" si="5"/>
        <v>0</v>
      </c>
    </row>
    <row r="63" spans="2:15" x14ac:dyDescent="0.25">
      <c r="B63" s="125">
        <v>45</v>
      </c>
      <c r="C63" s="10">
        <f t="shared" si="6"/>
        <v>1.0799999999999998</v>
      </c>
      <c r="D63" s="10">
        <f t="shared" si="7"/>
        <v>1.0799999999999998</v>
      </c>
      <c r="E63" s="17">
        <f t="shared" si="15"/>
        <v>0</v>
      </c>
      <c r="F63" s="10">
        <f t="shared" si="16"/>
        <v>0</v>
      </c>
      <c r="G63" s="10">
        <f t="shared" si="8"/>
        <v>2.4300000000000166</v>
      </c>
      <c r="H63" s="18">
        <f t="shared" si="17"/>
        <v>0.63000000000000422</v>
      </c>
      <c r="I63" s="10" t="str">
        <f t="shared" si="13"/>
        <v/>
      </c>
      <c r="J63" s="10" t="str">
        <f t="shared" si="10"/>
        <v/>
      </c>
      <c r="K63" s="10" t="str">
        <f t="shared" si="19"/>
        <v/>
      </c>
      <c r="L63" s="19" t="str">
        <f t="shared" si="12"/>
        <v/>
      </c>
      <c r="M63" s="16">
        <f t="shared" si="14"/>
        <v>928.9559999999999</v>
      </c>
      <c r="N63" s="16">
        <f t="shared" si="18"/>
        <v>0</v>
      </c>
      <c r="O63" s="126">
        <f t="shared" si="5"/>
        <v>928.9559999999999</v>
      </c>
    </row>
    <row r="64" spans="2:15" x14ac:dyDescent="0.25">
      <c r="B64" s="125">
        <v>46</v>
      </c>
      <c r="C64" s="10">
        <f t="shared" si="6"/>
        <v>1.0799999999999998</v>
      </c>
      <c r="D64" s="10">
        <f t="shared" si="7"/>
        <v>1.0799999999999998</v>
      </c>
      <c r="E64" s="17">
        <f t="shared" si="15"/>
        <v>0.80999999999999983</v>
      </c>
      <c r="F64" s="10">
        <f t="shared" si="16"/>
        <v>0</v>
      </c>
      <c r="G64" s="10">
        <f t="shared" si="8"/>
        <v>2.7000000000000171</v>
      </c>
      <c r="H64" s="18">
        <f t="shared" si="17"/>
        <v>0.70000000000000429</v>
      </c>
      <c r="I64" s="10" t="str">
        <f t="shared" si="13"/>
        <v>ENCENDIDO BOMBA 1</v>
      </c>
      <c r="J64" s="10" t="str">
        <f t="shared" si="10"/>
        <v/>
      </c>
      <c r="K64" s="10" t="str">
        <f t="shared" si="19"/>
        <v/>
      </c>
      <c r="L64" s="19" t="str">
        <f t="shared" si="12"/>
        <v>ENCENDIDO BOMBA 1</v>
      </c>
      <c r="M64" s="16">
        <f t="shared" si="14"/>
        <v>928.9559999999999</v>
      </c>
      <c r="N64" s="16">
        <f t="shared" si="18"/>
        <v>0</v>
      </c>
      <c r="O64" s="126">
        <f t="shared" si="5"/>
        <v>928.9559999999999</v>
      </c>
    </row>
    <row r="65" spans="2:15" x14ac:dyDescent="0.25">
      <c r="B65" s="125">
        <v>47</v>
      </c>
      <c r="C65" s="10">
        <f t="shared" si="6"/>
        <v>1.0799999999999998</v>
      </c>
      <c r="D65" s="10">
        <f t="shared" si="7"/>
        <v>1.0799999999999998</v>
      </c>
      <c r="E65" s="17">
        <f t="shared" si="15"/>
        <v>0.80999999999999983</v>
      </c>
      <c r="F65" s="10">
        <f t="shared" si="16"/>
        <v>0</v>
      </c>
      <c r="G65" s="10">
        <f t="shared" si="8"/>
        <v>2.9700000000000175</v>
      </c>
      <c r="H65" s="18">
        <f t="shared" si="17"/>
        <v>0.77000000000000446</v>
      </c>
      <c r="I65" s="10" t="str">
        <f t="shared" si="13"/>
        <v/>
      </c>
      <c r="J65" s="10" t="str">
        <f>+IF(F64=0,IF(F65&gt;0,"ENCENDIDO BOMBA 2",""),"")</f>
        <v/>
      </c>
      <c r="K65" s="10" t="str">
        <f t="shared" si="19"/>
        <v/>
      </c>
      <c r="L65" s="19" t="str">
        <f t="shared" si="12"/>
        <v/>
      </c>
      <c r="M65" s="16">
        <f t="shared" si="14"/>
        <v>928.9559999999999</v>
      </c>
      <c r="N65" s="16">
        <f t="shared" si="18"/>
        <v>0</v>
      </c>
      <c r="O65" s="126">
        <f t="shared" si="5"/>
        <v>928.9559999999999</v>
      </c>
    </row>
    <row r="66" spans="2:15" x14ac:dyDescent="0.25">
      <c r="B66" s="125">
        <v>48</v>
      </c>
      <c r="C66" s="10">
        <f t="shared" si="6"/>
        <v>1.0799999999999998</v>
      </c>
      <c r="D66" s="10">
        <f t="shared" si="7"/>
        <v>1.0799999999999998</v>
      </c>
      <c r="E66" s="17">
        <f t="shared" si="15"/>
        <v>0.80999999999999983</v>
      </c>
      <c r="F66" s="10">
        <f t="shared" si="16"/>
        <v>0</v>
      </c>
      <c r="G66" s="10">
        <f t="shared" si="8"/>
        <v>3.240000000000018</v>
      </c>
      <c r="H66" s="18">
        <f t="shared" si="17"/>
        <v>0.84000000000000452</v>
      </c>
      <c r="I66" s="10" t="str">
        <f t="shared" si="13"/>
        <v/>
      </c>
      <c r="J66" s="10" t="str">
        <f t="shared" si="10"/>
        <v/>
      </c>
      <c r="K66" s="10" t="str">
        <f t="shared" si="19"/>
        <v/>
      </c>
      <c r="L66" s="19" t="str">
        <f t="shared" si="12"/>
        <v/>
      </c>
      <c r="M66" s="16">
        <f t="shared" si="14"/>
        <v>928.9559999999999</v>
      </c>
      <c r="N66" s="16">
        <f t="shared" si="18"/>
        <v>0</v>
      </c>
      <c r="O66" s="126">
        <f t="shared" si="5"/>
        <v>928.9559999999999</v>
      </c>
    </row>
    <row r="67" spans="2:15" x14ac:dyDescent="0.25">
      <c r="B67" s="125">
        <v>49</v>
      </c>
      <c r="C67" s="10">
        <f t="shared" si="6"/>
        <v>1.0799999999999998</v>
      </c>
      <c r="D67" s="10">
        <f t="shared" si="7"/>
        <v>1.0799999999999998</v>
      </c>
      <c r="E67" s="17">
        <f t="shared" si="15"/>
        <v>0.80999999999999983</v>
      </c>
      <c r="F67" s="10">
        <f t="shared" si="16"/>
        <v>0</v>
      </c>
      <c r="G67" s="10">
        <f t="shared" si="8"/>
        <v>3.5100000000000184</v>
      </c>
      <c r="H67" s="18">
        <f t="shared" si="17"/>
        <v>0.91000000000000469</v>
      </c>
      <c r="I67" s="10" t="str">
        <f t="shared" si="13"/>
        <v/>
      </c>
      <c r="J67" s="10" t="str">
        <f>+IF(F66=0,IF(F67&gt;0,"ENCENDIDO BOMBA 2",""),"")</f>
        <v/>
      </c>
      <c r="K67" s="10" t="str">
        <f t="shared" si="19"/>
        <v/>
      </c>
      <c r="L67" s="19" t="str">
        <f t="shared" si="12"/>
        <v/>
      </c>
      <c r="M67" s="16">
        <f t="shared" si="14"/>
        <v>928.9559999999999</v>
      </c>
      <c r="N67" s="16">
        <f t="shared" si="18"/>
        <v>0</v>
      </c>
      <c r="O67" s="126">
        <f t="shared" si="5"/>
        <v>928.9559999999999</v>
      </c>
    </row>
    <row r="68" spans="2:15" x14ac:dyDescent="0.25">
      <c r="B68" s="125">
        <v>50</v>
      </c>
      <c r="C68" s="10">
        <f t="shared" si="6"/>
        <v>1.0799999999999998</v>
      </c>
      <c r="D68" s="10">
        <f t="shared" si="7"/>
        <v>1.0799999999999998</v>
      </c>
      <c r="E68" s="17">
        <f t="shared" si="15"/>
        <v>0.80999999999999983</v>
      </c>
      <c r="F68" s="10">
        <f t="shared" si="16"/>
        <v>0</v>
      </c>
      <c r="G68" s="10">
        <f t="shared" si="8"/>
        <v>3.7800000000000189</v>
      </c>
      <c r="H68" s="18">
        <f t="shared" si="17"/>
        <v>0.98000000000000476</v>
      </c>
      <c r="I68" s="10" t="str">
        <f t="shared" si="13"/>
        <v/>
      </c>
      <c r="J68" s="10" t="str">
        <f t="shared" si="10"/>
        <v/>
      </c>
      <c r="K68" s="10" t="str">
        <f t="shared" si="19"/>
        <v/>
      </c>
      <c r="L68" s="19" t="str">
        <f t="shared" si="12"/>
        <v/>
      </c>
      <c r="M68" s="16">
        <f t="shared" si="14"/>
        <v>928.9559999999999</v>
      </c>
      <c r="N68" s="16">
        <f t="shared" si="18"/>
        <v>0</v>
      </c>
      <c r="O68" s="126">
        <f t="shared" si="5"/>
        <v>928.9559999999999</v>
      </c>
    </row>
    <row r="69" spans="2:15" x14ac:dyDescent="0.25">
      <c r="B69" s="125">
        <v>51</v>
      </c>
      <c r="C69" s="10">
        <f t="shared" si="6"/>
        <v>1.0799999999999998</v>
      </c>
      <c r="D69" s="10">
        <f t="shared" si="7"/>
        <v>1.0799999999999998</v>
      </c>
      <c r="E69" s="17">
        <f t="shared" si="15"/>
        <v>0.80999999999999983</v>
      </c>
      <c r="F69" s="10">
        <f t="shared" si="16"/>
        <v>0</v>
      </c>
      <c r="G69" s="10">
        <f t="shared" si="8"/>
        <v>4.0500000000000194</v>
      </c>
      <c r="H69" s="18">
        <f t="shared" si="17"/>
        <v>1.0500000000000049</v>
      </c>
      <c r="I69" s="10" t="str">
        <f t="shared" si="13"/>
        <v/>
      </c>
      <c r="J69" s="10" t="str">
        <f t="shared" si="10"/>
        <v/>
      </c>
      <c r="K69" s="10" t="str">
        <f t="shared" si="19"/>
        <v/>
      </c>
      <c r="L69" s="19" t="str">
        <f t="shared" si="12"/>
        <v/>
      </c>
      <c r="M69" s="16">
        <f t="shared" si="14"/>
        <v>928.9559999999999</v>
      </c>
      <c r="N69" s="16">
        <f t="shared" si="18"/>
        <v>928.9559999999999</v>
      </c>
      <c r="O69" s="126">
        <f t="shared" si="5"/>
        <v>1857.9119999999998</v>
      </c>
    </row>
    <row r="70" spans="2:15" x14ac:dyDescent="0.25">
      <c r="B70" s="125">
        <v>52</v>
      </c>
      <c r="C70" s="10">
        <f t="shared" si="6"/>
        <v>1.0799999999999998</v>
      </c>
      <c r="D70" s="10">
        <f t="shared" si="7"/>
        <v>1.0799999999999998</v>
      </c>
      <c r="E70" s="17">
        <f t="shared" si="15"/>
        <v>0.80999999999999983</v>
      </c>
      <c r="F70" s="10">
        <f t="shared" si="16"/>
        <v>0.80999999999999983</v>
      </c>
      <c r="G70" s="10">
        <f t="shared" si="8"/>
        <v>3.5100000000000202</v>
      </c>
      <c r="H70" s="18">
        <f t="shared" si="17"/>
        <v>0.91000000000000514</v>
      </c>
      <c r="I70" s="10" t="str">
        <f t="shared" si="13"/>
        <v/>
      </c>
      <c r="J70" s="10" t="str">
        <f t="shared" si="10"/>
        <v>ENCENDIDO BOMBA 2</v>
      </c>
      <c r="K70" s="10" t="str">
        <f t="shared" si="19"/>
        <v/>
      </c>
      <c r="L70" s="19" t="str">
        <f t="shared" si="12"/>
        <v>ENCENDIDO BOMBA 2</v>
      </c>
      <c r="M70" s="16">
        <f t="shared" si="14"/>
        <v>928.9559999999999</v>
      </c>
      <c r="N70" s="16">
        <f t="shared" si="18"/>
        <v>928.9559999999999</v>
      </c>
      <c r="O70" s="126">
        <f t="shared" si="5"/>
        <v>1857.9119999999998</v>
      </c>
    </row>
    <row r="71" spans="2:15" x14ac:dyDescent="0.25">
      <c r="B71" s="125">
        <v>53</v>
      </c>
      <c r="C71" s="10">
        <f t="shared" si="6"/>
        <v>1.0799999999999998</v>
      </c>
      <c r="D71" s="10">
        <f t="shared" si="7"/>
        <v>1.0799999999999998</v>
      </c>
      <c r="E71" s="17">
        <f t="shared" si="15"/>
        <v>0.80999999999999983</v>
      </c>
      <c r="F71" s="10">
        <f t="shared" si="16"/>
        <v>0.80999999999999983</v>
      </c>
      <c r="G71" s="10">
        <f t="shared" si="8"/>
        <v>2.9700000000000211</v>
      </c>
      <c r="H71" s="18">
        <f t="shared" si="17"/>
        <v>0.77000000000000535</v>
      </c>
      <c r="I71" s="10" t="str">
        <f t="shared" si="13"/>
        <v/>
      </c>
      <c r="J71" s="10" t="str">
        <f t="shared" si="10"/>
        <v/>
      </c>
      <c r="K71" s="10" t="str">
        <f t="shared" si="19"/>
        <v/>
      </c>
      <c r="L71" s="19" t="str">
        <f t="shared" si="12"/>
        <v/>
      </c>
      <c r="M71" s="16">
        <f t="shared" si="14"/>
        <v>928.9559999999999</v>
      </c>
      <c r="N71" s="16">
        <f t="shared" si="18"/>
        <v>928.9559999999999</v>
      </c>
      <c r="O71" s="126">
        <f t="shared" si="5"/>
        <v>1857.9119999999998</v>
      </c>
    </row>
    <row r="72" spans="2:15" x14ac:dyDescent="0.25">
      <c r="B72" s="125">
        <v>54</v>
      </c>
      <c r="C72" s="10">
        <f t="shared" si="6"/>
        <v>1.0799999999999998</v>
      </c>
      <c r="D72" s="10">
        <f t="shared" si="7"/>
        <v>1.0799999999999998</v>
      </c>
      <c r="E72" s="17">
        <f t="shared" si="15"/>
        <v>0.80999999999999983</v>
      </c>
      <c r="F72" s="10">
        <f t="shared" si="16"/>
        <v>0.80999999999999983</v>
      </c>
      <c r="G72" s="10">
        <f t="shared" si="8"/>
        <v>2.4300000000000219</v>
      </c>
      <c r="H72" s="18">
        <f t="shared" si="17"/>
        <v>0.63000000000000556</v>
      </c>
      <c r="I72" s="10" t="str">
        <f t="shared" si="13"/>
        <v/>
      </c>
      <c r="J72" s="10" t="str">
        <f t="shared" si="10"/>
        <v/>
      </c>
      <c r="K72" s="10" t="str">
        <f>+IF(F71&gt;0,IF(F72=0,"APAGADO BOMBAS",""),"")</f>
        <v/>
      </c>
      <c r="L72" s="19" t="str">
        <f t="shared" si="12"/>
        <v/>
      </c>
      <c r="M72" s="16">
        <f t="shared" si="14"/>
        <v>928.9559999999999</v>
      </c>
      <c r="N72" s="16">
        <f t="shared" si="18"/>
        <v>928.9559999999999</v>
      </c>
      <c r="O72" s="126">
        <f t="shared" si="5"/>
        <v>1857.9119999999998</v>
      </c>
    </row>
    <row r="73" spans="2:15" x14ac:dyDescent="0.25">
      <c r="B73" s="125">
        <v>55</v>
      </c>
      <c r="C73" s="10">
        <f t="shared" si="6"/>
        <v>1.0799999999999998</v>
      </c>
      <c r="D73" s="10">
        <f t="shared" si="7"/>
        <v>1.0799999999999998</v>
      </c>
      <c r="E73" s="17">
        <f t="shared" si="15"/>
        <v>0.80999999999999983</v>
      </c>
      <c r="F73" s="10">
        <f t="shared" si="16"/>
        <v>0.80999999999999983</v>
      </c>
      <c r="G73" s="10">
        <f t="shared" si="8"/>
        <v>1.8900000000000226</v>
      </c>
      <c r="H73" s="18">
        <f t="shared" si="17"/>
        <v>0.49000000000000576</v>
      </c>
      <c r="I73" s="10" t="str">
        <f t="shared" si="13"/>
        <v/>
      </c>
      <c r="J73" s="10" t="str">
        <f t="shared" si="10"/>
        <v/>
      </c>
      <c r="K73" s="10" t="str">
        <f t="shared" ref="K73:K78" si="20">+IF(F72&gt;0,IF(F73=0,"APAGADO BOMBAS",""),"")</f>
        <v/>
      </c>
      <c r="L73" s="19" t="str">
        <f t="shared" si="12"/>
        <v/>
      </c>
      <c r="M73" s="16">
        <f t="shared" si="14"/>
        <v>928.9559999999999</v>
      </c>
      <c r="N73" s="16">
        <f t="shared" si="18"/>
        <v>928.9559999999999</v>
      </c>
      <c r="O73" s="126">
        <f t="shared" si="5"/>
        <v>1857.9119999999998</v>
      </c>
    </row>
    <row r="74" spans="2:15" x14ac:dyDescent="0.25">
      <c r="B74" s="125">
        <v>56</v>
      </c>
      <c r="C74" s="10">
        <f t="shared" si="6"/>
        <v>1.0799999999999998</v>
      </c>
      <c r="D74" s="10">
        <f t="shared" si="7"/>
        <v>1.0799999999999998</v>
      </c>
      <c r="E74" s="17">
        <f t="shared" si="15"/>
        <v>0.80999999999999983</v>
      </c>
      <c r="F74" s="10">
        <f t="shared" si="16"/>
        <v>0.80999999999999983</v>
      </c>
      <c r="G74" s="10">
        <f t="shared" si="8"/>
        <v>1.3500000000000225</v>
      </c>
      <c r="H74" s="18">
        <f t="shared" si="17"/>
        <v>0.35000000000000581</v>
      </c>
      <c r="I74" s="10" t="str">
        <f t="shared" si="13"/>
        <v/>
      </c>
      <c r="J74" s="10" t="str">
        <f>+IF(F73=0,IF(F74&gt;0,"ENCENDIDO BOMBA 2",""),"")</f>
        <v/>
      </c>
      <c r="K74" s="10" t="str">
        <f t="shared" si="20"/>
        <v/>
      </c>
      <c r="L74" s="19" t="str">
        <f t="shared" si="12"/>
        <v/>
      </c>
      <c r="M74" s="16">
        <f t="shared" si="14"/>
        <v>928.9559999999999</v>
      </c>
      <c r="N74" s="16">
        <f t="shared" si="18"/>
        <v>928.9559999999999</v>
      </c>
      <c r="O74" s="126">
        <f t="shared" si="5"/>
        <v>1857.9119999999998</v>
      </c>
    </row>
    <row r="75" spans="2:15" x14ac:dyDescent="0.25">
      <c r="B75" s="125">
        <v>57</v>
      </c>
      <c r="C75" s="10">
        <f t="shared" si="6"/>
        <v>1.0799999999999998</v>
      </c>
      <c r="D75" s="10">
        <f t="shared" si="7"/>
        <v>1.0799999999999998</v>
      </c>
      <c r="E75" s="17">
        <f t="shared" si="15"/>
        <v>0.80999999999999983</v>
      </c>
      <c r="F75" s="10">
        <f t="shared" si="16"/>
        <v>0.80999999999999983</v>
      </c>
      <c r="G75" s="10">
        <f t="shared" si="8"/>
        <v>0.8100000000000227</v>
      </c>
      <c r="H75" s="18">
        <f t="shared" si="17"/>
        <v>0.21000000000000585</v>
      </c>
      <c r="I75" s="10" t="str">
        <f t="shared" si="13"/>
        <v/>
      </c>
      <c r="J75" s="10" t="str">
        <f t="shared" si="10"/>
        <v/>
      </c>
      <c r="K75" s="10" t="str">
        <f t="shared" si="20"/>
        <v/>
      </c>
      <c r="L75" s="19" t="str">
        <f t="shared" si="12"/>
        <v/>
      </c>
      <c r="M75" s="16">
        <f t="shared" si="14"/>
        <v>928.9559999999999</v>
      </c>
      <c r="N75" s="16">
        <f t="shared" si="18"/>
        <v>928.9559999999999</v>
      </c>
      <c r="O75" s="126">
        <f t="shared" si="5"/>
        <v>1857.9119999999998</v>
      </c>
    </row>
    <row r="76" spans="2:15" x14ac:dyDescent="0.25">
      <c r="B76" s="125">
        <v>58</v>
      </c>
      <c r="C76" s="10">
        <f t="shared" si="6"/>
        <v>1.0799999999999998</v>
      </c>
      <c r="D76" s="10">
        <f t="shared" si="7"/>
        <v>1.0799999999999998</v>
      </c>
      <c r="E76" s="17">
        <f t="shared" si="15"/>
        <v>0.80999999999999983</v>
      </c>
      <c r="F76" s="10">
        <f t="shared" si="16"/>
        <v>0.80999999999999983</v>
      </c>
      <c r="G76" s="10">
        <f t="shared" si="8"/>
        <v>0.27000000000002289</v>
      </c>
      <c r="H76" s="18">
        <f t="shared" si="17"/>
        <v>7.0000000000005919E-2</v>
      </c>
      <c r="I76" s="10" t="str">
        <f t="shared" si="13"/>
        <v/>
      </c>
      <c r="J76" s="10" t="str">
        <f t="shared" si="10"/>
        <v/>
      </c>
      <c r="K76" s="10" t="str">
        <f t="shared" si="20"/>
        <v/>
      </c>
      <c r="L76" s="19" t="str">
        <f t="shared" si="12"/>
        <v/>
      </c>
      <c r="M76" s="16">
        <f t="shared" si="14"/>
        <v>0</v>
      </c>
      <c r="N76" s="16">
        <f t="shared" si="18"/>
        <v>0</v>
      </c>
      <c r="O76" s="126">
        <f t="shared" si="5"/>
        <v>0</v>
      </c>
    </row>
    <row r="77" spans="2:15" x14ac:dyDescent="0.25">
      <c r="B77" s="125">
        <v>59</v>
      </c>
      <c r="C77" s="10">
        <f t="shared" si="6"/>
        <v>1.0799999999999998</v>
      </c>
      <c r="D77" s="10">
        <f t="shared" si="7"/>
        <v>1.0799999999999998</v>
      </c>
      <c r="E77" s="17">
        <f t="shared" si="15"/>
        <v>0</v>
      </c>
      <c r="F77" s="10">
        <f t="shared" si="16"/>
        <v>0</v>
      </c>
      <c r="G77" s="10">
        <f t="shared" si="8"/>
        <v>1.3500000000000227</v>
      </c>
      <c r="H77" s="18">
        <f t="shared" si="17"/>
        <v>0.35000000000000586</v>
      </c>
      <c r="I77" s="10" t="str">
        <f t="shared" si="13"/>
        <v/>
      </c>
      <c r="J77" s="10" t="str">
        <f t="shared" si="10"/>
        <v/>
      </c>
      <c r="K77" s="10" t="str">
        <f t="shared" si="20"/>
        <v>APAGADO BOMBAS</v>
      </c>
      <c r="L77" s="19" t="str">
        <f t="shared" si="12"/>
        <v>APAGADO BOMBAS</v>
      </c>
      <c r="M77" s="16">
        <f t="shared" si="14"/>
        <v>0</v>
      </c>
      <c r="N77" s="16">
        <f t="shared" si="18"/>
        <v>0</v>
      </c>
      <c r="O77" s="126">
        <f t="shared" si="5"/>
        <v>0</v>
      </c>
    </row>
    <row r="78" spans="2:15" ht="15.75" thickBot="1" x14ac:dyDescent="0.3">
      <c r="B78" s="127">
        <v>60</v>
      </c>
      <c r="C78" s="128">
        <f t="shared" si="6"/>
        <v>1.0799999999999998</v>
      </c>
      <c r="D78" s="128">
        <f t="shared" si="7"/>
        <v>1.0799999999999998</v>
      </c>
      <c r="E78" s="129">
        <f t="shared" si="15"/>
        <v>0</v>
      </c>
      <c r="F78" s="128">
        <f t="shared" si="16"/>
        <v>0</v>
      </c>
      <c r="G78" s="128">
        <f t="shared" si="8"/>
        <v>2.4300000000000228</v>
      </c>
      <c r="H78" s="130">
        <f t="shared" si="17"/>
        <v>0.63000000000000578</v>
      </c>
      <c r="I78" s="128" t="str">
        <f t="shared" si="13"/>
        <v/>
      </c>
      <c r="J78" s="128" t="str">
        <f t="shared" si="10"/>
        <v/>
      </c>
      <c r="K78" s="128" t="str">
        <f t="shared" si="20"/>
        <v/>
      </c>
      <c r="L78" s="131" t="str">
        <f t="shared" si="12"/>
        <v/>
      </c>
      <c r="M78" s="132">
        <f t="shared" si="14"/>
        <v>0</v>
      </c>
      <c r="N78" s="132">
        <f t="shared" si="18"/>
        <v>0</v>
      </c>
      <c r="O78" s="133">
        <f>SUM(M78:N78)</f>
        <v>0</v>
      </c>
    </row>
    <row r="79" spans="2:15" ht="28.5" customHeight="1" thickBot="1" x14ac:dyDescent="0.3">
      <c r="M79" s="192" t="s">
        <v>19</v>
      </c>
      <c r="N79" s="193"/>
      <c r="O79" s="141">
        <f>SUM(O18:O78)</f>
        <v>71529.611999999921</v>
      </c>
    </row>
    <row r="80" spans="2:15" x14ac:dyDescent="0.25">
      <c r="L80" s="23"/>
    </row>
    <row r="81" spans="12:12" x14ac:dyDescent="0.25">
      <c r="L81" s="23"/>
    </row>
  </sheetData>
  <mergeCells count="5">
    <mergeCell ref="B2:O2"/>
    <mergeCell ref="B4:D4"/>
    <mergeCell ref="F4:H4"/>
    <mergeCell ref="M4:O4"/>
    <mergeCell ref="M79:N7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22" scale="42" orientation="landscape" horizontalDpi="300" verticalDpi="300" r:id="rId1"/>
  <colBreaks count="1" manualBreakCount="1">
    <brk id="50" max="30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2:U81"/>
  <sheetViews>
    <sheetView view="pageBreakPreview" zoomScale="55" zoomScaleNormal="70" zoomScaleSheetLayoutView="55" workbookViewId="0">
      <selection activeCell="M79" sqref="M79:N79"/>
    </sheetView>
  </sheetViews>
  <sheetFormatPr baseColWidth="10" defaultRowHeight="15" x14ac:dyDescent="0.25"/>
  <cols>
    <col min="1" max="1" width="4.7109375" customWidth="1"/>
    <col min="2" max="2" width="19.5703125" customWidth="1"/>
    <col min="3" max="3" width="17.5703125" customWidth="1"/>
    <col min="4" max="4" width="19.85546875" customWidth="1"/>
    <col min="5" max="6" width="17.5703125" customWidth="1"/>
    <col min="7" max="7" width="22.28515625" customWidth="1"/>
    <col min="8" max="8" width="22.85546875" customWidth="1"/>
    <col min="9" max="9" width="3.85546875" hidden="1" customWidth="1"/>
    <col min="10" max="11" width="4.140625" hidden="1" customWidth="1"/>
    <col min="12" max="12" width="25.28515625" customWidth="1"/>
    <col min="13" max="13" width="20.85546875" customWidth="1"/>
    <col min="14" max="14" width="20" customWidth="1"/>
    <col min="15" max="15" width="22.85546875" customWidth="1"/>
    <col min="16" max="16" width="4.28515625" customWidth="1"/>
    <col min="17" max="17" width="16.28515625" customWidth="1"/>
    <col min="18" max="18" width="17.85546875" customWidth="1"/>
    <col min="19" max="19" width="16.140625" customWidth="1"/>
    <col min="20" max="20" width="16.85546875" customWidth="1"/>
    <col min="21" max="23" width="10" customWidth="1"/>
    <col min="24" max="24" width="14.140625" customWidth="1"/>
    <col min="25" max="25" width="14.85546875" customWidth="1"/>
    <col min="26" max="26" width="11" customWidth="1"/>
    <col min="27" max="27" width="14.5703125" customWidth="1"/>
    <col min="28" max="28" width="8.5703125" customWidth="1"/>
    <col min="29" max="31" width="10.140625" customWidth="1"/>
    <col min="32" max="34" width="11" bestFit="1" customWidth="1"/>
    <col min="35" max="35" width="5.85546875" bestFit="1" customWidth="1"/>
    <col min="36" max="36" width="4" customWidth="1"/>
    <col min="37" max="37" width="4.140625" customWidth="1"/>
    <col min="38" max="38" width="9.5703125" bestFit="1" customWidth="1"/>
    <col min="39" max="39" width="14.42578125" customWidth="1"/>
    <col min="40" max="40" width="20.140625" customWidth="1"/>
    <col min="41" max="41" width="18.85546875" customWidth="1"/>
    <col min="42" max="42" width="17" customWidth="1"/>
    <col min="43" max="43" width="20" customWidth="1"/>
    <col min="44" max="44" width="20.28515625" customWidth="1"/>
    <col min="45" max="45" width="22.140625" customWidth="1"/>
    <col min="46" max="46" width="19" customWidth="1"/>
    <col min="47" max="48" width="10" customWidth="1"/>
    <col min="49" max="49" width="7.42578125" customWidth="1"/>
    <col min="50" max="50" width="6.7109375" bestFit="1" customWidth="1"/>
  </cols>
  <sheetData>
    <row r="2" spans="1:19" x14ac:dyDescent="0.25">
      <c r="B2" s="180" t="s">
        <v>51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9" ht="15.75" thickBot="1" x14ac:dyDescent="0.3"/>
    <row r="4" spans="1:19" ht="16.5" thickBot="1" x14ac:dyDescent="0.3">
      <c r="A4" s="1"/>
      <c r="B4" s="181" t="s">
        <v>33</v>
      </c>
      <c r="C4" s="182"/>
      <c r="D4" s="183"/>
      <c r="F4" s="181" t="s">
        <v>34</v>
      </c>
      <c r="G4" s="182"/>
      <c r="H4" s="183"/>
      <c r="M4" s="181" t="s">
        <v>35</v>
      </c>
      <c r="N4" s="182"/>
      <c r="O4" s="183"/>
      <c r="R4" s="4" t="s">
        <v>36</v>
      </c>
      <c r="S4" s="4" t="s">
        <v>37</v>
      </c>
    </row>
    <row r="5" spans="1:19" ht="15.75" x14ac:dyDescent="0.25">
      <c r="A5" s="1"/>
      <c r="B5" s="25"/>
      <c r="C5" s="7"/>
      <c r="D5" s="26"/>
      <c r="F5" s="25" t="s">
        <v>16</v>
      </c>
      <c r="G5" s="36">
        <v>58.343727854881202</v>
      </c>
      <c r="H5" s="26" t="s">
        <v>14</v>
      </c>
      <c r="M5" s="50" t="s">
        <v>78</v>
      </c>
      <c r="N5" s="31">
        <f>+G11*$S$21</f>
        <v>3.7009288844284636</v>
      </c>
      <c r="O5" s="26" t="s">
        <v>31</v>
      </c>
      <c r="R5" s="3" t="s">
        <v>26</v>
      </c>
      <c r="S5" s="20">
        <f>152000/0.257</f>
        <v>591439.68871595326</v>
      </c>
    </row>
    <row r="6" spans="1:19" ht="15.75" x14ac:dyDescent="0.25">
      <c r="A6" s="1"/>
      <c r="B6" s="25" t="s">
        <v>0</v>
      </c>
      <c r="C6" s="7">
        <v>18</v>
      </c>
      <c r="D6" s="26" t="s">
        <v>1</v>
      </c>
      <c r="F6" s="25" t="s">
        <v>10</v>
      </c>
      <c r="G6" s="9">
        <f>+C6*$G$5*60/1000</f>
        <v>63.011226083271701</v>
      </c>
      <c r="H6" s="26" t="s">
        <v>31</v>
      </c>
      <c r="M6" s="25" t="s">
        <v>38</v>
      </c>
      <c r="N6" s="32">
        <f>+S8</f>
        <v>631723.2295719845</v>
      </c>
      <c r="O6" s="26" t="s">
        <v>39</v>
      </c>
      <c r="R6" s="3" t="s">
        <v>27</v>
      </c>
      <c r="S6" s="20">
        <v>723730</v>
      </c>
    </row>
    <row r="7" spans="1:19" ht="15.75" x14ac:dyDescent="0.25">
      <c r="A7" s="1"/>
      <c r="B7" s="25" t="s">
        <v>0</v>
      </c>
      <c r="C7" s="7">
        <f>+C6/1000</f>
        <v>1.7999999999999999E-2</v>
      </c>
      <c r="D7" s="26" t="s">
        <v>2</v>
      </c>
      <c r="F7" s="25" t="s">
        <v>5</v>
      </c>
      <c r="G7" s="9">
        <f>+G6/G11</f>
        <v>45.00801863090836</v>
      </c>
      <c r="H7" s="26" t="s">
        <v>32</v>
      </c>
      <c r="M7" s="25" t="s">
        <v>45</v>
      </c>
      <c r="N7" s="32">
        <f>+N5*N6</f>
        <v>2337962.7472873908</v>
      </c>
      <c r="O7" s="26" t="s">
        <v>46</v>
      </c>
      <c r="Q7" s="5"/>
      <c r="R7" s="3" t="s">
        <v>28</v>
      </c>
      <c r="S7" s="21">
        <v>580000</v>
      </c>
    </row>
    <row r="8" spans="1:19" ht="15.75" x14ac:dyDescent="0.25">
      <c r="A8" s="1"/>
      <c r="B8" s="25" t="s">
        <v>13</v>
      </c>
      <c r="C8" s="24">
        <v>0.65345775462050981</v>
      </c>
      <c r="D8" s="26"/>
      <c r="F8" s="25" t="s">
        <v>23</v>
      </c>
      <c r="G8" s="34">
        <v>0.2</v>
      </c>
      <c r="H8" s="26" t="s">
        <v>6</v>
      </c>
      <c r="M8" s="25" t="s">
        <v>40</v>
      </c>
      <c r="N8" s="34">
        <f>365</f>
        <v>365</v>
      </c>
      <c r="O8" s="26" t="s">
        <v>44</v>
      </c>
      <c r="Q8" s="5"/>
      <c r="R8" s="3" t="s">
        <v>29</v>
      </c>
      <c r="S8" s="20">
        <f>+AVERAGE(S5:S7)</f>
        <v>631723.2295719845</v>
      </c>
    </row>
    <row r="9" spans="1:19" x14ac:dyDescent="0.25">
      <c r="B9" s="25" t="s">
        <v>12</v>
      </c>
      <c r="C9" s="22">
        <f>$C$8*C6</f>
        <v>11.762239583169176</v>
      </c>
      <c r="D9" s="26" t="s">
        <v>1</v>
      </c>
      <c r="F9" s="25"/>
      <c r="G9" s="7">
        <f>+G8+0.4</f>
        <v>0.60000000000000009</v>
      </c>
      <c r="H9" s="26" t="s">
        <v>7</v>
      </c>
      <c r="M9" s="25" t="s">
        <v>40</v>
      </c>
      <c r="N9" s="85">
        <f>+N8*16</f>
        <v>5840</v>
      </c>
      <c r="O9" s="26" t="s">
        <v>41</v>
      </c>
      <c r="Q9" s="5"/>
    </row>
    <row r="10" spans="1:19" ht="15.75" x14ac:dyDescent="0.25">
      <c r="A10" s="1"/>
      <c r="B10" s="25" t="s">
        <v>12</v>
      </c>
      <c r="C10" s="22">
        <f>C8*C7</f>
        <v>1.1762239583169175E-2</v>
      </c>
      <c r="D10" s="26" t="s">
        <v>1</v>
      </c>
      <c r="F10" s="25"/>
      <c r="G10" s="7">
        <f>+G9+0.4</f>
        <v>1</v>
      </c>
      <c r="H10" s="26" t="s">
        <v>8</v>
      </c>
      <c r="M10" s="25" t="s">
        <v>42</v>
      </c>
      <c r="N10" s="32">
        <f>N5*N6/N9</f>
        <v>400.33608686427925</v>
      </c>
      <c r="O10" s="26" t="s">
        <v>43</v>
      </c>
      <c r="R10" t="s">
        <v>15</v>
      </c>
      <c r="S10" s="5">
        <f>+(208.12+123.65)/2</f>
        <v>165.88499999999999</v>
      </c>
    </row>
    <row r="11" spans="1:19" ht="15.75" x14ac:dyDescent="0.25">
      <c r="A11" s="1"/>
      <c r="B11" s="25" t="s">
        <v>12</v>
      </c>
      <c r="C11" s="22">
        <f>+C10*60</f>
        <v>0.70573437499015046</v>
      </c>
      <c r="D11" s="26" t="s">
        <v>2</v>
      </c>
      <c r="F11" s="25"/>
      <c r="G11" s="7">
        <f>+G10+0.4</f>
        <v>1.4</v>
      </c>
      <c r="H11" s="26" t="s">
        <v>9</v>
      </c>
      <c r="M11" s="25"/>
      <c r="N11" s="7"/>
      <c r="O11" s="26"/>
      <c r="R11" t="s">
        <v>30</v>
      </c>
      <c r="S11">
        <v>5.6</v>
      </c>
    </row>
    <row r="12" spans="1:19" ht="16.5" thickBot="1" x14ac:dyDescent="0.3">
      <c r="A12" s="1"/>
      <c r="B12" s="27"/>
      <c r="C12" s="28"/>
      <c r="D12" s="29"/>
      <c r="F12" s="27"/>
      <c r="G12" s="28"/>
      <c r="H12" s="29"/>
      <c r="M12" s="27" t="s">
        <v>47</v>
      </c>
      <c r="N12" s="37">
        <f>N10+O79</f>
        <v>31984.840086864249</v>
      </c>
      <c r="O12" s="29" t="s">
        <v>46</v>
      </c>
    </row>
    <row r="13" spans="1:19" ht="15.75" x14ac:dyDescent="0.25">
      <c r="A13" s="1"/>
    </row>
    <row r="14" spans="1:19" ht="3" customHeight="1" thickBot="1" x14ac:dyDescent="0.3">
      <c r="A14" s="1"/>
    </row>
    <row r="15" spans="1:19" ht="16.5" thickBot="1" x14ac:dyDescent="0.3">
      <c r="A15" s="1"/>
      <c r="B15" s="11">
        <v>1</v>
      </c>
      <c r="C15" s="12">
        <v>2</v>
      </c>
      <c r="D15" s="12">
        <v>3</v>
      </c>
      <c r="E15" s="12">
        <v>4</v>
      </c>
      <c r="F15" s="12">
        <v>5</v>
      </c>
      <c r="G15" s="12">
        <v>6</v>
      </c>
      <c r="H15" s="12">
        <v>7</v>
      </c>
      <c r="I15" s="12"/>
      <c r="J15" s="12"/>
      <c r="K15" s="12"/>
      <c r="L15" s="13">
        <v>8</v>
      </c>
      <c r="M15" s="13">
        <v>9</v>
      </c>
      <c r="N15" s="13">
        <v>10</v>
      </c>
      <c r="O15" s="13">
        <v>11</v>
      </c>
    </row>
    <row r="16" spans="1:19" ht="8.25" customHeight="1" thickBot="1" x14ac:dyDescent="0.3">
      <c r="A16" s="1"/>
      <c r="C16" s="1"/>
      <c r="Q16" s="2"/>
    </row>
    <row r="17" spans="1:21" ht="51" customHeight="1" thickBot="1" x14ac:dyDescent="0.3">
      <c r="A17" s="1"/>
      <c r="B17" s="134" t="s">
        <v>24</v>
      </c>
      <c r="C17" s="135" t="s">
        <v>4</v>
      </c>
      <c r="D17" s="136" t="s">
        <v>11</v>
      </c>
      <c r="E17" s="135" t="s">
        <v>20</v>
      </c>
      <c r="F17" s="135" t="s">
        <v>21</v>
      </c>
      <c r="G17" s="135" t="s">
        <v>22</v>
      </c>
      <c r="H17" s="135" t="s">
        <v>23</v>
      </c>
      <c r="I17" s="137" t="s">
        <v>3</v>
      </c>
      <c r="J17" s="137" t="s">
        <v>3</v>
      </c>
      <c r="K17" s="137" t="s">
        <v>3</v>
      </c>
      <c r="L17" s="137" t="s">
        <v>3</v>
      </c>
      <c r="M17" s="136" t="s">
        <v>17</v>
      </c>
      <c r="N17" s="136" t="s">
        <v>18</v>
      </c>
      <c r="O17" s="138" t="s">
        <v>25</v>
      </c>
      <c r="Q17" s="8"/>
      <c r="R17" s="8"/>
      <c r="S17" s="8"/>
      <c r="T17" s="8"/>
      <c r="U17" s="8"/>
    </row>
    <row r="18" spans="1:21" ht="15.75" x14ac:dyDescent="0.25">
      <c r="A18" s="1"/>
      <c r="B18" s="151">
        <v>0</v>
      </c>
      <c r="C18" s="152"/>
      <c r="D18" s="152"/>
      <c r="E18" s="153">
        <v>0</v>
      </c>
      <c r="F18" s="153">
        <v>0</v>
      </c>
      <c r="G18" s="152"/>
      <c r="H18" s="152"/>
      <c r="I18" s="152"/>
      <c r="J18" s="152"/>
      <c r="K18" s="152"/>
      <c r="L18" s="152"/>
      <c r="M18" s="154">
        <f t="shared" ref="M18:M49" si="0">IF(E19&gt;0,$S$10*$S$11,0)</f>
        <v>0</v>
      </c>
      <c r="N18" s="154">
        <f>+$S$10*F19</f>
        <v>0</v>
      </c>
      <c r="O18" s="155">
        <f>SUM(M18:N18)</f>
        <v>0</v>
      </c>
      <c r="Q18" s="7"/>
      <c r="R18" s="9" t="s">
        <v>79</v>
      </c>
      <c r="S18" s="22">
        <f>SQRT(G7)</f>
        <v>6.7088015793365328</v>
      </c>
      <c r="T18" s="7"/>
      <c r="U18" s="7"/>
    </row>
    <row r="19" spans="1:21" ht="15.75" x14ac:dyDescent="0.25">
      <c r="A19" s="1"/>
      <c r="B19" s="156">
        <v>1</v>
      </c>
      <c r="C19" s="157">
        <f>+$C$7*60</f>
        <v>1.0799999999999998</v>
      </c>
      <c r="D19" s="157">
        <f>+C19*1</f>
        <v>1.0799999999999998</v>
      </c>
      <c r="E19" s="158">
        <f t="shared" ref="E19:E50" si="1">IF(E18=0,IF(H18&lt;$G$9,0,$C$11),IF(H18&lt;$G$8,0,E18))</f>
        <v>0</v>
      </c>
      <c r="F19" s="157">
        <f t="shared" ref="F19:F50" si="2">IF(F18=0,IF(H18&lt;$G$9,0,IF(H18&lt;$G$10,0,$C$11)),IF(H18&lt;$G$8,0,F18))</f>
        <v>0</v>
      </c>
      <c r="G19" s="157">
        <f>+D19-E19-F19</f>
        <v>1.0799999999999998</v>
      </c>
      <c r="H19" s="159">
        <f t="shared" ref="H19:H50" si="3">+G19/$G$7</f>
        <v>2.399572415876871E-2</v>
      </c>
      <c r="I19" s="157" t="str">
        <f>+IF(E18=0,IF(E19&gt;0,"ENCENDIDO BOMBA 1",IF(F18=0,IF(F19&gt;0,"ENCENDIDO BOMBA 2",""))))</f>
        <v/>
      </c>
      <c r="J19" s="157" t="str">
        <f>+IF(F18=0,IF(F19&gt;0,"ENCENDIDO BOMBA 2",""),"")</f>
        <v/>
      </c>
      <c r="K19" s="157" t="str">
        <f>+IF(F18&gt;0,IF(F19=0,"APAGADO BOMBAS",""),"")</f>
        <v/>
      </c>
      <c r="L19" s="157" t="str">
        <f>+CONCATENATE(I19,J19,K19)</f>
        <v/>
      </c>
      <c r="M19" s="160">
        <f t="shared" si="0"/>
        <v>0</v>
      </c>
      <c r="N19" s="160">
        <f t="shared" ref="N19:N50" si="4">IF(F20&gt;0,$S$10*$S$11,0)</f>
        <v>0</v>
      </c>
      <c r="O19" s="161">
        <f t="shared" ref="O19:O77" si="5">SUM(M19:N19)</f>
        <v>0</v>
      </c>
      <c r="Q19" s="7"/>
      <c r="R19" s="9" t="s">
        <v>80</v>
      </c>
      <c r="S19" s="22">
        <f>+S18-0.2</f>
        <v>6.5088015793365326</v>
      </c>
      <c r="T19" s="9"/>
      <c r="U19" s="7"/>
    </row>
    <row r="20" spans="1:21" ht="15.75" x14ac:dyDescent="0.25">
      <c r="A20" s="1"/>
      <c r="B20" s="156">
        <v>2</v>
      </c>
      <c r="C20" s="157">
        <f t="shared" ref="C20:C78" si="6">+$C$7*60</f>
        <v>1.0799999999999998</v>
      </c>
      <c r="D20" s="157">
        <f t="shared" ref="D20:D78" si="7">+C20*1</f>
        <v>1.0799999999999998</v>
      </c>
      <c r="E20" s="158">
        <f t="shared" si="1"/>
        <v>0</v>
      </c>
      <c r="F20" s="157">
        <f t="shared" si="2"/>
        <v>0</v>
      </c>
      <c r="G20" s="157">
        <f t="shared" ref="G20:G78" si="8">+G19+D20-E20-F20</f>
        <v>2.1599999999999997</v>
      </c>
      <c r="H20" s="159">
        <f t="shared" si="3"/>
        <v>4.7991448317537419E-2</v>
      </c>
      <c r="I20" s="157" t="str">
        <f t="shared" ref="I20:I21" si="9">+IF(E19=0,IF(E20&gt;0,"ENCENDIDO BOMBA 1",IF(F19=0,IF(F20&gt;0,"ENCENDIDO BOMBA 2",""))))</f>
        <v/>
      </c>
      <c r="J20" s="157" t="str">
        <f t="shared" ref="J20:J78" si="10">+IF(F19=0,IF(F20&gt;0,"ENCENDIDO BOMBA 2",""),"")</f>
        <v/>
      </c>
      <c r="K20" s="157" t="str">
        <f t="shared" ref="K20:K57" si="11">+IF(F19&gt;0,IF(F20=0,"APAGADO BOMBAS",""),"")</f>
        <v/>
      </c>
      <c r="L20" s="157" t="str">
        <f t="shared" ref="L20:L78" si="12">+CONCATENATE(I20,J20,K20)</f>
        <v/>
      </c>
      <c r="M20" s="160">
        <f t="shared" si="0"/>
        <v>0</v>
      </c>
      <c r="N20" s="160">
        <f t="shared" si="4"/>
        <v>0</v>
      </c>
      <c r="O20" s="161">
        <f t="shared" si="5"/>
        <v>0</v>
      </c>
      <c r="Q20" s="7"/>
      <c r="R20" s="7" t="s">
        <v>81</v>
      </c>
      <c r="S20" s="9">
        <f>+S19*S19</f>
        <v>42.364497999173743</v>
      </c>
      <c r="T20" s="9"/>
      <c r="U20" s="7"/>
    </row>
    <row r="21" spans="1:21" x14ac:dyDescent="0.25">
      <c r="B21" s="156">
        <v>3</v>
      </c>
      <c r="C21" s="157">
        <f t="shared" si="6"/>
        <v>1.0799999999999998</v>
      </c>
      <c r="D21" s="157">
        <f t="shared" si="7"/>
        <v>1.0799999999999998</v>
      </c>
      <c r="E21" s="158">
        <f t="shared" si="1"/>
        <v>0</v>
      </c>
      <c r="F21" s="157">
        <f t="shared" si="2"/>
        <v>0</v>
      </c>
      <c r="G21" s="157">
        <f t="shared" si="8"/>
        <v>3.2399999999999993</v>
      </c>
      <c r="H21" s="159">
        <f t="shared" si="3"/>
        <v>7.1987172476306122E-2</v>
      </c>
      <c r="I21" s="157" t="str">
        <f t="shared" si="9"/>
        <v/>
      </c>
      <c r="J21" s="157" t="str">
        <f t="shared" si="10"/>
        <v/>
      </c>
      <c r="K21" s="157" t="str">
        <f t="shared" si="11"/>
        <v/>
      </c>
      <c r="L21" s="157" t="str">
        <f t="shared" si="12"/>
        <v/>
      </c>
      <c r="M21" s="160">
        <f t="shared" si="0"/>
        <v>0</v>
      </c>
      <c r="N21" s="160">
        <f t="shared" si="4"/>
        <v>0</v>
      </c>
      <c r="O21" s="161">
        <f t="shared" si="5"/>
        <v>0</v>
      </c>
      <c r="R21" s="6" t="s">
        <v>82</v>
      </c>
      <c r="S21" s="9">
        <f>+G7-S20</f>
        <v>2.6435206317346172</v>
      </c>
      <c r="T21" s="9"/>
      <c r="U21" s="7"/>
    </row>
    <row r="22" spans="1:21" x14ac:dyDescent="0.25">
      <c r="B22" s="156">
        <v>4</v>
      </c>
      <c r="C22" s="157">
        <f t="shared" si="6"/>
        <v>1.0799999999999998</v>
      </c>
      <c r="D22" s="157">
        <f t="shared" si="7"/>
        <v>1.0799999999999998</v>
      </c>
      <c r="E22" s="158">
        <f t="shared" si="1"/>
        <v>0</v>
      </c>
      <c r="F22" s="157">
        <f t="shared" si="2"/>
        <v>0</v>
      </c>
      <c r="G22" s="157">
        <f t="shared" si="8"/>
        <v>4.3199999999999994</v>
      </c>
      <c r="H22" s="159">
        <f t="shared" si="3"/>
        <v>9.5982896635074838E-2</v>
      </c>
      <c r="I22" s="157" t="str">
        <f>+IF(E21=0,IF(E22&gt;0,"ENCENDIDO BOMBA 1",""),"")</f>
        <v/>
      </c>
      <c r="J22" s="157" t="str">
        <f t="shared" si="10"/>
        <v/>
      </c>
      <c r="K22" s="157" t="str">
        <f t="shared" si="11"/>
        <v/>
      </c>
      <c r="L22" s="157" t="str">
        <f t="shared" si="12"/>
        <v/>
      </c>
      <c r="M22" s="160">
        <f t="shared" si="0"/>
        <v>0</v>
      </c>
      <c r="N22" s="160">
        <f t="shared" si="4"/>
        <v>0</v>
      </c>
      <c r="O22" s="161">
        <f t="shared" si="5"/>
        <v>0</v>
      </c>
      <c r="S22" s="7"/>
      <c r="T22" s="9"/>
      <c r="U22" s="7"/>
    </row>
    <row r="23" spans="1:21" x14ac:dyDescent="0.25">
      <c r="B23" s="156">
        <v>5</v>
      </c>
      <c r="C23" s="157">
        <f t="shared" si="6"/>
        <v>1.0799999999999998</v>
      </c>
      <c r="D23" s="157">
        <f t="shared" si="7"/>
        <v>1.0799999999999998</v>
      </c>
      <c r="E23" s="158">
        <f t="shared" si="1"/>
        <v>0</v>
      </c>
      <c r="F23" s="157">
        <f t="shared" si="2"/>
        <v>0</v>
      </c>
      <c r="G23" s="157">
        <f t="shared" si="8"/>
        <v>5.3999999999999995</v>
      </c>
      <c r="H23" s="159">
        <f t="shared" si="3"/>
        <v>0.11997862079384354</v>
      </c>
      <c r="I23" s="157" t="str">
        <f t="shared" ref="I23:I78" si="13">+IF(E22=0,IF(E23&gt;0,"ENCENDIDO BOMBA 1",""),"")</f>
        <v/>
      </c>
      <c r="J23" s="157" t="str">
        <f t="shared" si="10"/>
        <v/>
      </c>
      <c r="K23" s="157" t="str">
        <f t="shared" si="11"/>
        <v/>
      </c>
      <c r="L23" s="157" t="str">
        <f t="shared" si="12"/>
        <v/>
      </c>
      <c r="M23" s="160">
        <f t="shared" si="0"/>
        <v>0</v>
      </c>
      <c r="N23" s="160">
        <f t="shared" si="4"/>
        <v>0</v>
      </c>
      <c r="O23" s="161">
        <f t="shared" si="5"/>
        <v>0</v>
      </c>
    </row>
    <row r="24" spans="1:21" x14ac:dyDescent="0.25">
      <c r="B24" s="156">
        <v>6</v>
      </c>
      <c r="C24" s="157">
        <f t="shared" si="6"/>
        <v>1.0799999999999998</v>
      </c>
      <c r="D24" s="157">
        <f t="shared" si="7"/>
        <v>1.0799999999999998</v>
      </c>
      <c r="E24" s="158">
        <f t="shared" si="1"/>
        <v>0</v>
      </c>
      <c r="F24" s="157">
        <f t="shared" si="2"/>
        <v>0</v>
      </c>
      <c r="G24" s="157">
        <f t="shared" si="8"/>
        <v>6.4799999999999995</v>
      </c>
      <c r="H24" s="159">
        <f t="shared" si="3"/>
        <v>0.14397434495261227</v>
      </c>
      <c r="I24" s="157" t="str">
        <f t="shared" si="13"/>
        <v/>
      </c>
      <c r="J24" s="157" t="str">
        <f t="shared" si="10"/>
        <v/>
      </c>
      <c r="K24" s="157" t="str">
        <f t="shared" si="11"/>
        <v/>
      </c>
      <c r="L24" s="157" t="str">
        <f t="shared" si="12"/>
        <v/>
      </c>
      <c r="M24" s="160">
        <f t="shared" si="0"/>
        <v>0</v>
      </c>
      <c r="N24" s="160">
        <f t="shared" si="4"/>
        <v>0</v>
      </c>
      <c r="O24" s="161">
        <f t="shared" si="5"/>
        <v>0</v>
      </c>
    </row>
    <row r="25" spans="1:21" x14ac:dyDescent="0.25">
      <c r="B25" s="156">
        <v>7</v>
      </c>
      <c r="C25" s="157">
        <f t="shared" si="6"/>
        <v>1.0799999999999998</v>
      </c>
      <c r="D25" s="157">
        <f t="shared" si="7"/>
        <v>1.0799999999999998</v>
      </c>
      <c r="E25" s="158">
        <f t="shared" si="1"/>
        <v>0</v>
      </c>
      <c r="F25" s="157">
        <f t="shared" si="2"/>
        <v>0</v>
      </c>
      <c r="G25" s="157">
        <f t="shared" si="8"/>
        <v>7.56</v>
      </c>
      <c r="H25" s="159">
        <f t="shared" si="3"/>
        <v>0.16797006911138096</v>
      </c>
      <c r="I25" s="157" t="str">
        <f t="shared" si="13"/>
        <v/>
      </c>
      <c r="J25" s="157" t="str">
        <f t="shared" si="10"/>
        <v/>
      </c>
      <c r="K25" s="157" t="str">
        <f t="shared" si="11"/>
        <v/>
      </c>
      <c r="L25" s="157" t="str">
        <f t="shared" si="12"/>
        <v/>
      </c>
      <c r="M25" s="160">
        <f t="shared" si="0"/>
        <v>0</v>
      </c>
      <c r="N25" s="160">
        <f t="shared" si="4"/>
        <v>0</v>
      </c>
      <c r="O25" s="161">
        <f t="shared" si="5"/>
        <v>0</v>
      </c>
    </row>
    <row r="26" spans="1:21" x14ac:dyDescent="0.25">
      <c r="B26" s="156">
        <v>8</v>
      </c>
      <c r="C26" s="157">
        <f t="shared" si="6"/>
        <v>1.0799999999999998</v>
      </c>
      <c r="D26" s="157">
        <f t="shared" si="7"/>
        <v>1.0799999999999998</v>
      </c>
      <c r="E26" s="158">
        <f t="shared" si="1"/>
        <v>0</v>
      </c>
      <c r="F26" s="157">
        <f t="shared" si="2"/>
        <v>0</v>
      </c>
      <c r="G26" s="157">
        <f t="shared" si="8"/>
        <v>8.6399999999999988</v>
      </c>
      <c r="H26" s="159">
        <f t="shared" si="3"/>
        <v>0.19196579327014968</v>
      </c>
      <c r="I26" s="157" t="str">
        <f t="shared" si="13"/>
        <v/>
      </c>
      <c r="J26" s="157" t="str">
        <f>+IF(F25=0,IF(F26&gt;0,"ENCENDIDO BOMBA 2",""),"")</f>
        <v/>
      </c>
      <c r="K26" s="157" t="str">
        <f t="shared" si="11"/>
        <v/>
      </c>
      <c r="L26" s="157" t="str">
        <f t="shared" si="12"/>
        <v/>
      </c>
      <c r="M26" s="160">
        <f t="shared" si="0"/>
        <v>0</v>
      </c>
      <c r="N26" s="160">
        <f t="shared" si="4"/>
        <v>0</v>
      </c>
      <c r="O26" s="161">
        <f t="shared" si="5"/>
        <v>0</v>
      </c>
    </row>
    <row r="27" spans="1:21" x14ac:dyDescent="0.25">
      <c r="B27" s="156">
        <v>9</v>
      </c>
      <c r="C27" s="157">
        <f t="shared" si="6"/>
        <v>1.0799999999999998</v>
      </c>
      <c r="D27" s="157">
        <f t="shared" si="7"/>
        <v>1.0799999999999998</v>
      </c>
      <c r="E27" s="158">
        <f t="shared" si="1"/>
        <v>0</v>
      </c>
      <c r="F27" s="157">
        <f t="shared" si="2"/>
        <v>0</v>
      </c>
      <c r="G27" s="157">
        <f t="shared" si="8"/>
        <v>9.7199999999999989</v>
      </c>
      <c r="H27" s="159">
        <f t="shared" si="3"/>
        <v>0.21596151742891836</v>
      </c>
      <c r="I27" s="157" t="str">
        <f t="shared" si="13"/>
        <v/>
      </c>
      <c r="J27" s="157" t="str">
        <f t="shared" si="10"/>
        <v/>
      </c>
      <c r="K27" s="157" t="str">
        <f t="shared" si="11"/>
        <v/>
      </c>
      <c r="L27" s="157" t="str">
        <f t="shared" si="12"/>
        <v/>
      </c>
      <c r="M27" s="160">
        <f t="shared" si="0"/>
        <v>0</v>
      </c>
      <c r="N27" s="160">
        <f t="shared" si="4"/>
        <v>0</v>
      </c>
      <c r="O27" s="161">
        <f t="shared" si="5"/>
        <v>0</v>
      </c>
    </row>
    <row r="28" spans="1:21" x14ac:dyDescent="0.25">
      <c r="B28" s="156">
        <v>10</v>
      </c>
      <c r="C28" s="157">
        <f t="shared" si="6"/>
        <v>1.0799999999999998</v>
      </c>
      <c r="D28" s="157">
        <f t="shared" si="7"/>
        <v>1.0799999999999998</v>
      </c>
      <c r="E28" s="158">
        <f t="shared" si="1"/>
        <v>0</v>
      </c>
      <c r="F28" s="157">
        <f t="shared" si="2"/>
        <v>0</v>
      </c>
      <c r="G28" s="157">
        <f t="shared" si="8"/>
        <v>10.799999999999999</v>
      </c>
      <c r="H28" s="159">
        <f t="shared" si="3"/>
        <v>0.23995724158768708</v>
      </c>
      <c r="I28" s="157" t="str">
        <f t="shared" si="13"/>
        <v/>
      </c>
      <c r="J28" s="157" t="str">
        <f t="shared" si="10"/>
        <v/>
      </c>
      <c r="K28" s="157" t="str">
        <f t="shared" si="11"/>
        <v/>
      </c>
      <c r="L28" s="157" t="str">
        <f t="shared" si="12"/>
        <v/>
      </c>
      <c r="M28" s="160">
        <f t="shared" si="0"/>
        <v>0</v>
      </c>
      <c r="N28" s="160">
        <f t="shared" si="4"/>
        <v>0</v>
      </c>
      <c r="O28" s="161">
        <f t="shared" si="5"/>
        <v>0</v>
      </c>
    </row>
    <row r="29" spans="1:21" x14ac:dyDescent="0.25">
      <c r="B29" s="156">
        <v>11</v>
      </c>
      <c r="C29" s="157">
        <f t="shared" si="6"/>
        <v>1.0799999999999998</v>
      </c>
      <c r="D29" s="157">
        <f t="shared" si="7"/>
        <v>1.0799999999999998</v>
      </c>
      <c r="E29" s="158">
        <f t="shared" si="1"/>
        <v>0</v>
      </c>
      <c r="F29" s="157">
        <f t="shared" si="2"/>
        <v>0</v>
      </c>
      <c r="G29" s="157">
        <f t="shared" si="8"/>
        <v>11.879999999999999</v>
      </c>
      <c r="H29" s="159">
        <f t="shared" si="3"/>
        <v>0.26395296574645583</v>
      </c>
      <c r="I29" s="157" t="str">
        <f t="shared" si="13"/>
        <v/>
      </c>
      <c r="J29" s="157" t="str">
        <f t="shared" si="10"/>
        <v/>
      </c>
      <c r="K29" s="157" t="str">
        <f t="shared" si="11"/>
        <v/>
      </c>
      <c r="L29" s="157" t="str">
        <f t="shared" si="12"/>
        <v/>
      </c>
      <c r="M29" s="160">
        <f t="shared" si="0"/>
        <v>0</v>
      </c>
      <c r="N29" s="160">
        <f t="shared" si="4"/>
        <v>0</v>
      </c>
      <c r="O29" s="161">
        <f t="shared" si="5"/>
        <v>0</v>
      </c>
    </row>
    <row r="30" spans="1:21" x14ac:dyDescent="0.25">
      <c r="B30" s="156">
        <v>12</v>
      </c>
      <c r="C30" s="157">
        <f t="shared" si="6"/>
        <v>1.0799999999999998</v>
      </c>
      <c r="D30" s="157">
        <f t="shared" si="7"/>
        <v>1.0799999999999998</v>
      </c>
      <c r="E30" s="158">
        <f t="shared" si="1"/>
        <v>0</v>
      </c>
      <c r="F30" s="157">
        <f t="shared" si="2"/>
        <v>0</v>
      </c>
      <c r="G30" s="157">
        <f t="shared" si="8"/>
        <v>12.959999999999999</v>
      </c>
      <c r="H30" s="159">
        <f t="shared" si="3"/>
        <v>0.28794868990522454</v>
      </c>
      <c r="I30" s="157" t="str">
        <f t="shared" si="13"/>
        <v/>
      </c>
      <c r="J30" s="157" t="str">
        <f t="shared" si="10"/>
        <v/>
      </c>
      <c r="K30" s="157" t="str">
        <f t="shared" si="11"/>
        <v/>
      </c>
      <c r="L30" s="157" t="str">
        <f t="shared" si="12"/>
        <v/>
      </c>
      <c r="M30" s="160">
        <f t="shared" si="0"/>
        <v>0</v>
      </c>
      <c r="N30" s="160">
        <f t="shared" si="4"/>
        <v>0</v>
      </c>
      <c r="O30" s="161">
        <f t="shared" si="5"/>
        <v>0</v>
      </c>
    </row>
    <row r="31" spans="1:21" x14ac:dyDescent="0.25">
      <c r="B31" s="156">
        <v>13</v>
      </c>
      <c r="C31" s="157">
        <f t="shared" si="6"/>
        <v>1.0799999999999998</v>
      </c>
      <c r="D31" s="157">
        <f t="shared" si="7"/>
        <v>1.0799999999999998</v>
      </c>
      <c r="E31" s="158">
        <f t="shared" si="1"/>
        <v>0</v>
      </c>
      <c r="F31" s="157">
        <f t="shared" si="2"/>
        <v>0</v>
      </c>
      <c r="G31" s="157">
        <f t="shared" si="8"/>
        <v>14.04</v>
      </c>
      <c r="H31" s="159">
        <f t="shared" si="3"/>
        <v>0.3119444140639932</v>
      </c>
      <c r="I31" s="157" t="str">
        <f t="shared" si="13"/>
        <v/>
      </c>
      <c r="J31" s="157" t="str">
        <f t="shared" si="10"/>
        <v/>
      </c>
      <c r="K31" s="157" t="str">
        <f t="shared" si="11"/>
        <v/>
      </c>
      <c r="L31" s="157" t="str">
        <f t="shared" si="12"/>
        <v/>
      </c>
      <c r="M31" s="160">
        <f t="shared" si="0"/>
        <v>0</v>
      </c>
      <c r="N31" s="160">
        <f t="shared" si="4"/>
        <v>0</v>
      </c>
      <c r="O31" s="161">
        <f t="shared" si="5"/>
        <v>0</v>
      </c>
    </row>
    <row r="32" spans="1:21" x14ac:dyDescent="0.25">
      <c r="B32" s="156">
        <v>14</v>
      </c>
      <c r="C32" s="157">
        <f t="shared" si="6"/>
        <v>1.0799999999999998</v>
      </c>
      <c r="D32" s="157">
        <f t="shared" si="7"/>
        <v>1.0799999999999998</v>
      </c>
      <c r="E32" s="158">
        <f t="shared" si="1"/>
        <v>0</v>
      </c>
      <c r="F32" s="157">
        <f t="shared" si="2"/>
        <v>0</v>
      </c>
      <c r="G32" s="157">
        <f t="shared" si="8"/>
        <v>15.12</v>
      </c>
      <c r="H32" s="159">
        <f t="shared" si="3"/>
        <v>0.33594013822276192</v>
      </c>
      <c r="I32" s="157" t="str">
        <f t="shared" si="13"/>
        <v/>
      </c>
      <c r="J32" s="157" t="str">
        <f>+IF(F31=0,IF(F32&gt;0,"ENCENDIDO BOMBA 2",""),"")</f>
        <v/>
      </c>
      <c r="K32" s="157" t="str">
        <f t="shared" si="11"/>
        <v/>
      </c>
      <c r="L32" s="157" t="str">
        <f t="shared" si="12"/>
        <v/>
      </c>
      <c r="M32" s="160">
        <f t="shared" si="0"/>
        <v>0</v>
      </c>
      <c r="N32" s="160">
        <f t="shared" si="4"/>
        <v>0</v>
      </c>
      <c r="O32" s="161">
        <f t="shared" si="5"/>
        <v>0</v>
      </c>
    </row>
    <row r="33" spans="2:15" x14ac:dyDescent="0.25">
      <c r="B33" s="156">
        <v>15</v>
      </c>
      <c r="C33" s="157">
        <f t="shared" si="6"/>
        <v>1.0799999999999998</v>
      </c>
      <c r="D33" s="157">
        <f t="shared" si="7"/>
        <v>1.0799999999999998</v>
      </c>
      <c r="E33" s="158">
        <f t="shared" si="1"/>
        <v>0</v>
      </c>
      <c r="F33" s="157">
        <f t="shared" si="2"/>
        <v>0</v>
      </c>
      <c r="G33" s="157">
        <f t="shared" si="8"/>
        <v>16.2</v>
      </c>
      <c r="H33" s="159">
        <f t="shared" si="3"/>
        <v>0.35993586238153064</v>
      </c>
      <c r="I33" s="157" t="str">
        <f t="shared" si="13"/>
        <v/>
      </c>
      <c r="J33" s="157" t="str">
        <f t="shared" si="10"/>
        <v/>
      </c>
      <c r="K33" s="157" t="str">
        <f t="shared" si="11"/>
        <v/>
      </c>
      <c r="L33" s="157" t="str">
        <f t="shared" si="12"/>
        <v/>
      </c>
      <c r="M33" s="160">
        <f t="shared" si="0"/>
        <v>0</v>
      </c>
      <c r="N33" s="160">
        <f t="shared" si="4"/>
        <v>0</v>
      </c>
      <c r="O33" s="161">
        <f t="shared" si="5"/>
        <v>0</v>
      </c>
    </row>
    <row r="34" spans="2:15" x14ac:dyDescent="0.25">
      <c r="B34" s="156">
        <v>16</v>
      </c>
      <c r="C34" s="157">
        <f t="shared" si="6"/>
        <v>1.0799999999999998</v>
      </c>
      <c r="D34" s="157">
        <f t="shared" si="7"/>
        <v>1.0799999999999998</v>
      </c>
      <c r="E34" s="158">
        <f t="shared" si="1"/>
        <v>0</v>
      </c>
      <c r="F34" s="157">
        <f t="shared" si="2"/>
        <v>0</v>
      </c>
      <c r="G34" s="157">
        <f t="shared" si="8"/>
        <v>17.279999999999998</v>
      </c>
      <c r="H34" s="159">
        <f t="shared" si="3"/>
        <v>0.38393158654029935</v>
      </c>
      <c r="I34" s="157" t="str">
        <f t="shared" si="13"/>
        <v/>
      </c>
      <c r="J34" s="157" t="str">
        <f t="shared" si="10"/>
        <v/>
      </c>
      <c r="K34" s="157" t="str">
        <f>+IF(F33&gt;0,IF(F34=0,"APAGADO BOMBAS",""),"")</f>
        <v/>
      </c>
      <c r="L34" s="157" t="str">
        <f t="shared" si="12"/>
        <v/>
      </c>
      <c r="M34" s="160">
        <f t="shared" si="0"/>
        <v>0</v>
      </c>
      <c r="N34" s="160">
        <f t="shared" si="4"/>
        <v>0</v>
      </c>
      <c r="O34" s="161">
        <f t="shared" si="5"/>
        <v>0</v>
      </c>
    </row>
    <row r="35" spans="2:15" x14ac:dyDescent="0.25">
      <c r="B35" s="156">
        <v>17</v>
      </c>
      <c r="C35" s="157">
        <f t="shared" si="6"/>
        <v>1.0799999999999998</v>
      </c>
      <c r="D35" s="157">
        <f t="shared" si="7"/>
        <v>1.0799999999999998</v>
      </c>
      <c r="E35" s="158">
        <f t="shared" si="1"/>
        <v>0</v>
      </c>
      <c r="F35" s="157">
        <f t="shared" si="2"/>
        <v>0</v>
      </c>
      <c r="G35" s="157">
        <f t="shared" si="8"/>
        <v>18.359999999999996</v>
      </c>
      <c r="H35" s="159">
        <f t="shared" si="3"/>
        <v>0.40792731069906801</v>
      </c>
      <c r="I35" s="157" t="str">
        <f>+IF(E34=0,IF(E35&gt;0,"ENCENDIDO BOMBA 1",""),"")</f>
        <v/>
      </c>
      <c r="J35" s="157" t="str">
        <f t="shared" si="10"/>
        <v/>
      </c>
      <c r="K35" s="157" t="str">
        <f t="shared" si="11"/>
        <v/>
      </c>
      <c r="L35" s="157" t="str">
        <f t="shared" si="12"/>
        <v/>
      </c>
      <c r="M35" s="160">
        <f t="shared" si="0"/>
        <v>0</v>
      </c>
      <c r="N35" s="160">
        <f t="shared" si="4"/>
        <v>0</v>
      </c>
      <c r="O35" s="161">
        <f t="shared" si="5"/>
        <v>0</v>
      </c>
    </row>
    <row r="36" spans="2:15" x14ac:dyDescent="0.25">
      <c r="B36" s="156">
        <v>18</v>
      </c>
      <c r="C36" s="157">
        <f t="shared" si="6"/>
        <v>1.0799999999999998</v>
      </c>
      <c r="D36" s="157">
        <f t="shared" si="7"/>
        <v>1.0799999999999998</v>
      </c>
      <c r="E36" s="158">
        <f t="shared" si="1"/>
        <v>0</v>
      </c>
      <c r="F36" s="157">
        <f t="shared" si="2"/>
        <v>0</v>
      </c>
      <c r="G36" s="157">
        <f t="shared" si="8"/>
        <v>19.439999999999994</v>
      </c>
      <c r="H36" s="159">
        <f t="shared" si="3"/>
        <v>0.43192303485783667</v>
      </c>
      <c r="I36" s="157" t="str">
        <f t="shared" si="13"/>
        <v/>
      </c>
      <c r="J36" s="157" t="str">
        <f t="shared" si="10"/>
        <v/>
      </c>
      <c r="K36" s="157" t="str">
        <f t="shared" si="11"/>
        <v/>
      </c>
      <c r="L36" s="157" t="str">
        <f t="shared" si="12"/>
        <v/>
      </c>
      <c r="M36" s="160">
        <f t="shared" si="0"/>
        <v>0</v>
      </c>
      <c r="N36" s="160">
        <f t="shared" si="4"/>
        <v>0</v>
      </c>
      <c r="O36" s="161">
        <f t="shared" si="5"/>
        <v>0</v>
      </c>
    </row>
    <row r="37" spans="2:15" x14ac:dyDescent="0.25">
      <c r="B37" s="156">
        <v>19</v>
      </c>
      <c r="C37" s="157">
        <f t="shared" si="6"/>
        <v>1.0799999999999998</v>
      </c>
      <c r="D37" s="157">
        <f t="shared" si="7"/>
        <v>1.0799999999999998</v>
      </c>
      <c r="E37" s="158">
        <f t="shared" si="1"/>
        <v>0</v>
      </c>
      <c r="F37" s="157">
        <f t="shared" si="2"/>
        <v>0</v>
      </c>
      <c r="G37" s="157">
        <f t="shared" si="8"/>
        <v>20.519999999999992</v>
      </c>
      <c r="H37" s="159">
        <f t="shared" si="3"/>
        <v>0.45591875901660533</v>
      </c>
      <c r="I37" s="157" t="str">
        <f t="shared" si="13"/>
        <v/>
      </c>
      <c r="J37" s="157" t="str">
        <f t="shared" si="10"/>
        <v/>
      </c>
      <c r="K37" s="157" t="str">
        <f t="shared" si="11"/>
        <v/>
      </c>
      <c r="L37" s="157" t="str">
        <f t="shared" si="12"/>
        <v/>
      </c>
      <c r="M37" s="160">
        <f t="shared" si="0"/>
        <v>0</v>
      </c>
      <c r="N37" s="160">
        <f t="shared" si="4"/>
        <v>0</v>
      </c>
      <c r="O37" s="161">
        <f t="shared" si="5"/>
        <v>0</v>
      </c>
    </row>
    <row r="38" spans="2:15" x14ac:dyDescent="0.25">
      <c r="B38" s="156">
        <v>20</v>
      </c>
      <c r="C38" s="157">
        <f t="shared" si="6"/>
        <v>1.0799999999999998</v>
      </c>
      <c r="D38" s="157">
        <f t="shared" si="7"/>
        <v>1.0799999999999998</v>
      </c>
      <c r="E38" s="158">
        <f t="shared" si="1"/>
        <v>0</v>
      </c>
      <c r="F38" s="157">
        <f t="shared" si="2"/>
        <v>0</v>
      </c>
      <c r="G38" s="157">
        <f t="shared" si="8"/>
        <v>21.599999999999991</v>
      </c>
      <c r="H38" s="159">
        <f t="shared" si="3"/>
        <v>0.479914483175374</v>
      </c>
      <c r="I38" s="157" t="str">
        <f t="shared" si="13"/>
        <v/>
      </c>
      <c r="J38" s="157" t="str">
        <f t="shared" si="10"/>
        <v/>
      </c>
      <c r="K38" s="157" t="str">
        <f t="shared" si="11"/>
        <v/>
      </c>
      <c r="L38" s="157" t="str">
        <f t="shared" si="12"/>
        <v/>
      </c>
      <c r="M38" s="160">
        <f t="shared" si="0"/>
        <v>0</v>
      </c>
      <c r="N38" s="160">
        <f t="shared" si="4"/>
        <v>0</v>
      </c>
      <c r="O38" s="161">
        <f t="shared" si="5"/>
        <v>0</v>
      </c>
    </row>
    <row r="39" spans="2:15" x14ac:dyDescent="0.25">
      <c r="B39" s="156">
        <v>21</v>
      </c>
      <c r="C39" s="157">
        <f t="shared" si="6"/>
        <v>1.0799999999999998</v>
      </c>
      <c r="D39" s="157">
        <f t="shared" si="7"/>
        <v>1.0799999999999998</v>
      </c>
      <c r="E39" s="158">
        <f t="shared" si="1"/>
        <v>0</v>
      </c>
      <c r="F39" s="157">
        <f t="shared" si="2"/>
        <v>0</v>
      </c>
      <c r="G39" s="157">
        <f t="shared" si="8"/>
        <v>22.679999999999989</v>
      </c>
      <c r="H39" s="159">
        <f t="shared" si="3"/>
        <v>0.50391020733414271</v>
      </c>
      <c r="I39" s="157" t="str">
        <f t="shared" si="13"/>
        <v/>
      </c>
      <c r="J39" s="157" t="str">
        <f>+IF(F38=0,IF(F39&gt;0,"ENCENDIDO BOMBA 2",""),"")</f>
        <v/>
      </c>
      <c r="K39" s="157" t="str">
        <f t="shared" si="11"/>
        <v/>
      </c>
      <c r="L39" s="157" t="str">
        <f t="shared" si="12"/>
        <v/>
      </c>
      <c r="M39" s="160">
        <f t="shared" si="0"/>
        <v>0</v>
      </c>
      <c r="N39" s="160">
        <f t="shared" si="4"/>
        <v>0</v>
      </c>
      <c r="O39" s="161">
        <f t="shared" si="5"/>
        <v>0</v>
      </c>
    </row>
    <row r="40" spans="2:15" x14ac:dyDescent="0.25">
      <c r="B40" s="156">
        <v>22</v>
      </c>
      <c r="C40" s="157">
        <f t="shared" si="6"/>
        <v>1.0799999999999998</v>
      </c>
      <c r="D40" s="157">
        <f t="shared" si="7"/>
        <v>1.0799999999999998</v>
      </c>
      <c r="E40" s="158">
        <f t="shared" si="1"/>
        <v>0</v>
      </c>
      <c r="F40" s="157">
        <f t="shared" si="2"/>
        <v>0</v>
      </c>
      <c r="G40" s="157">
        <f t="shared" si="8"/>
        <v>23.759999999999987</v>
      </c>
      <c r="H40" s="159">
        <f t="shared" si="3"/>
        <v>0.52790593149291132</v>
      </c>
      <c r="I40" s="157" t="str">
        <f t="shared" si="13"/>
        <v/>
      </c>
      <c r="J40" s="157" t="str">
        <f t="shared" si="10"/>
        <v/>
      </c>
      <c r="K40" s="157" t="str">
        <f t="shared" si="11"/>
        <v/>
      </c>
      <c r="L40" s="157" t="str">
        <f t="shared" si="12"/>
        <v/>
      </c>
      <c r="M40" s="160">
        <f t="shared" si="0"/>
        <v>0</v>
      </c>
      <c r="N40" s="160">
        <f t="shared" si="4"/>
        <v>0</v>
      </c>
      <c r="O40" s="161">
        <f t="shared" si="5"/>
        <v>0</v>
      </c>
    </row>
    <row r="41" spans="2:15" x14ac:dyDescent="0.25">
      <c r="B41" s="156">
        <v>23</v>
      </c>
      <c r="C41" s="157">
        <f t="shared" si="6"/>
        <v>1.0799999999999998</v>
      </c>
      <c r="D41" s="157">
        <f t="shared" si="7"/>
        <v>1.0799999999999998</v>
      </c>
      <c r="E41" s="158">
        <f t="shared" si="1"/>
        <v>0</v>
      </c>
      <c r="F41" s="157">
        <f t="shared" si="2"/>
        <v>0</v>
      </c>
      <c r="G41" s="157">
        <f t="shared" si="8"/>
        <v>24.839999999999986</v>
      </c>
      <c r="H41" s="159">
        <f t="shared" si="3"/>
        <v>0.55190165565168003</v>
      </c>
      <c r="I41" s="157" t="str">
        <f t="shared" si="13"/>
        <v/>
      </c>
      <c r="J41" s="157" t="str">
        <f t="shared" si="10"/>
        <v/>
      </c>
      <c r="K41" s="157" t="str">
        <f t="shared" si="11"/>
        <v/>
      </c>
      <c r="L41" s="157" t="str">
        <f t="shared" si="12"/>
        <v/>
      </c>
      <c r="M41" s="160">
        <f t="shared" si="0"/>
        <v>0</v>
      </c>
      <c r="N41" s="160">
        <f t="shared" si="4"/>
        <v>0</v>
      </c>
      <c r="O41" s="161">
        <f t="shared" si="5"/>
        <v>0</v>
      </c>
    </row>
    <row r="42" spans="2:15" x14ac:dyDescent="0.25">
      <c r="B42" s="156">
        <v>24</v>
      </c>
      <c r="C42" s="157">
        <f t="shared" si="6"/>
        <v>1.0799999999999998</v>
      </c>
      <c r="D42" s="157">
        <f t="shared" si="7"/>
        <v>1.0799999999999998</v>
      </c>
      <c r="E42" s="158">
        <f t="shared" si="1"/>
        <v>0</v>
      </c>
      <c r="F42" s="157">
        <f t="shared" si="2"/>
        <v>0</v>
      </c>
      <c r="G42" s="157">
        <f t="shared" si="8"/>
        <v>25.919999999999984</v>
      </c>
      <c r="H42" s="159">
        <f t="shared" si="3"/>
        <v>0.57589737981044875</v>
      </c>
      <c r="I42" s="157" t="str">
        <f t="shared" si="13"/>
        <v/>
      </c>
      <c r="J42" s="157" t="str">
        <f t="shared" si="10"/>
        <v/>
      </c>
      <c r="K42" s="157" t="str">
        <f t="shared" si="11"/>
        <v/>
      </c>
      <c r="L42" s="157" t="str">
        <f t="shared" si="12"/>
        <v/>
      </c>
      <c r="M42" s="160">
        <f t="shared" si="0"/>
        <v>0</v>
      </c>
      <c r="N42" s="160">
        <f t="shared" si="4"/>
        <v>0</v>
      </c>
      <c r="O42" s="161">
        <f t="shared" si="5"/>
        <v>0</v>
      </c>
    </row>
    <row r="43" spans="2:15" x14ac:dyDescent="0.25">
      <c r="B43" s="156">
        <v>25</v>
      </c>
      <c r="C43" s="157">
        <f t="shared" si="6"/>
        <v>1.0799999999999998</v>
      </c>
      <c r="D43" s="157">
        <f t="shared" si="7"/>
        <v>1.0799999999999998</v>
      </c>
      <c r="E43" s="158">
        <f t="shared" si="1"/>
        <v>0</v>
      </c>
      <c r="F43" s="157">
        <f t="shared" si="2"/>
        <v>0</v>
      </c>
      <c r="G43" s="157">
        <f t="shared" si="8"/>
        <v>26.999999999999982</v>
      </c>
      <c r="H43" s="159">
        <f t="shared" si="3"/>
        <v>0.59989310396921736</v>
      </c>
      <c r="I43" s="157" t="str">
        <f t="shared" si="13"/>
        <v/>
      </c>
      <c r="J43" s="157" t="str">
        <f t="shared" si="10"/>
        <v/>
      </c>
      <c r="K43" s="157" t="str">
        <f>+IF(F42&gt;0,IF(F43=0,"APAGADO BOMBAS",""),"")</f>
        <v/>
      </c>
      <c r="L43" s="157" t="str">
        <f t="shared" si="12"/>
        <v/>
      </c>
      <c r="M43" s="160">
        <f t="shared" si="0"/>
        <v>0</v>
      </c>
      <c r="N43" s="160">
        <f t="shared" si="4"/>
        <v>0</v>
      </c>
      <c r="O43" s="161">
        <f t="shared" si="5"/>
        <v>0</v>
      </c>
    </row>
    <row r="44" spans="2:15" x14ac:dyDescent="0.25">
      <c r="B44" s="156">
        <v>26</v>
      </c>
      <c r="C44" s="157">
        <f t="shared" si="6"/>
        <v>1.0799999999999998</v>
      </c>
      <c r="D44" s="157">
        <f t="shared" si="7"/>
        <v>1.0799999999999998</v>
      </c>
      <c r="E44" s="158">
        <f t="shared" si="1"/>
        <v>0</v>
      </c>
      <c r="F44" s="157">
        <f t="shared" si="2"/>
        <v>0</v>
      </c>
      <c r="G44" s="157">
        <f t="shared" si="8"/>
        <v>28.079999999999981</v>
      </c>
      <c r="H44" s="159">
        <f t="shared" si="3"/>
        <v>0.62388882812798607</v>
      </c>
      <c r="I44" s="157" t="str">
        <f t="shared" si="13"/>
        <v/>
      </c>
      <c r="J44" s="157" t="str">
        <f t="shared" si="10"/>
        <v/>
      </c>
      <c r="K44" s="157" t="str">
        <f t="shared" si="11"/>
        <v/>
      </c>
      <c r="L44" s="157" t="str">
        <f t="shared" si="12"/>
        <v/>
      </c>
      <c r="M44" s="160">
        <f t="shared" si="0"/>
        <v>928.9559999999999</v>
      </c>
      <c r="N44" s="160">
        <f t="shared" si="4"/>
        <v>0</v>
      </c>
      <c r="O44" s="161">
        <f t="shared" si="5"/>
        <v>928.9559999999999</v>
      </c>
    </row>
    <row r="45" spans="2:15" x14ac:dyDescent="0.25">
      <c r="B45" s="156">
        <v>27</v>
      </c>
      <c r="C45" s="157">
        <f t="shared" si="6"/>
        <v>1.0799999999999998</v>
      </c>
      <c r="D45" s="157">
        <f t="shared" si="7"/>
        <v>1.0799999999999998</v>
      </c>
      <c r="E45" s="158">
        <f t="shared" si="1"/>
        <v>0.70573437499015046</v>
      </c>
      <c r="F45" s="157">
        <f t="shared" si="2"/>
        <v>0</v>
      </c>
      <c r="G45" s="157">
        <f t="shared" si="8"/>
        <v>28.454265625009828</v>
      </c>
      <c r="H45" s="159">
        <f t="shared" si="3"/>
        <v>0.63220436025747262</v>
      </c>
      <c r="I45" s="157" t="str">
        <f t="shared" si="13"/>
        <v>ENCENDIDO BOMBA 1</v>
      </c>
      <c r="J45" s="157" t="str">
        <f>+IF(F44=0,IF(F45&gt;0,"ENCENDIDO BOMBA 2",""),"")</f>
        <v/>
      </c>
      <c r="K45" s="157" t="str">
        <f t="shared" si="11"/>
        <v/>
      </c>
      <c r="L45" s="157" t="str">
        <f t="shared" si="12"/>
        <v>ENCENDIDO BOMBA 1</v>
      </c>
      <c r="M45" s="160">
        <f t="shared" si="0"/>
        <v>928.9559999999999</v>
      </c>
      <c r="N45" s="160">
        <f t="shared" si="4"/>
        <v>0</v>
      </c>
      <c r="O45" s="161">
        <f t="shared" si="5"/>
        <v>928.9559999999999</v>
      </c>
    </row>
    <row r="46" spans="2:15" x14ac:dyDescent="0.25">
      <c r="B46" s="156">
        <v>28</v>
      </c>
      <c r="C46" s="157">
        <f t="shared" si="6"/>
        <v>1.0799999999999998</v>
      </c>
      <c r="D46" s="157">
        <f t="shared" si="7"/>
        <v>1.0799999999999998</v>
      </c>
      <c r="E46" s="158">
        <f t="shared" si="1"/>
        <v>0.70573437499015046</v>
      </c>
      <c r="F46" s="157">
        <f t="shared" si="2"/>
        <v>0</v>
      </c>
      <c r="G46" s="157">
        <f t="shared" si="8"/>
        <v>28.828531250019676</v>
      </c>
      <c r="H46" s="159">
        <f t="shared" si="3"/>
        <v>0.64051989238695917</v>
      </c>
      <c r="I46" s="157" t="str">
        <f t="shared" si="13"/>
        <v/>
      </c>
      <c r="J46" s="157" t="str">
        <f t="shared" si="10"/>
        <v/>
      </c>
      <c r="K46" s="157" t="str">
        <f t="shared" si="11"/>
        <v/>
      </c>
      <c r="L46" s="157" t="str">
        <f t="shared" si="12"/>
        <v/>
      </c>
      <c r="M46" s="160">
        <f t="shared" si="0"/>
        <v>928.9559999999999</v>
      </c>
      <c r="N46" s="160">
        <f t="shared" si="4"/>
        <v>0</v>
      </c>
      <c r="O46" s="161">
        <f t="shared" si="5"/>
        <v>928.9559999999999</v>
      </c>
    </row>
    <row r="47" spans="2:15" x14ac:dyDescent="0.25">
      <c r="B47" s="156">
        <v>29</v>
      </c>
      <c r="C47" s="157">
        <f t="shared" si="6"/>
        <v>1.0799999999999998</v>
      </c>
      <c r="D47" s="157">
        <f t="shared" si="7"/>
        <v>1.0799999999999998</v>
      </c>
      <c r="E47" s="158">
        <f t="shared" si="1"/>
        <v>0.70573437499015046</v>
      </c>
      <c r="F47" s="157">
        <f t="shared" si="2"/>
        <v>0</v>
      </c>
      <c r="G47" s="157">
        <f t="shared" si="8"/>
        <v>29.202796875029524</v>
      </c>
      <c r="H47" s="159">
        <f t="shared" si="3"/>
        <v>0.64883542451644571</v>
      </c>
      <c r="I47" s="157" t="str">
        <f t="shared" si="13"/>
        <v/>
      </c>
      <c r="J47" s="157" t="str">
        <f t="shared" si="10"/>
        <v/>
      </c>
      <c r="K47" s="157" t="str">
        <f t="shared" si="11"/>
        <v/>
      </c>
      <c r="L47" s="157" t="str">
        <f t="shared" si="12"/>
        <v/>
      </c>
      <c r="M47" s="160">
        <f t="shared" si="0"/>
        <v>928.9559999999999</v>
      </c>
      <c r="N47" s="160">
        <f t="shared" si="4"/>
        <v>0</v>
      </c>
      <c r="O47" s="161">
        <f t="shared" si="5"/>
        <v>928.9559999999999</v>
      </c>
    </row>
    <row r="48" spans="2:15" x14ac:dyDescent="0.25">
      <c r="B48" s="156">
        <v>30</v>
      </c>
      <c r="C48" s="157">
        <f t="shared" si="6"/>
        <v>1.0799999999999998</v>
      </c>
      <c r="D48" s="157">
        <f t="shared" si="7"/>
        <v>1.0799999999999998</v>
      </c>
      <c r="E48" s="158">
        <f t="shared" si="1"/>
        <v>0.70573437499015046</v>
      </c>
      <c r="F48" s="157">
        <f t="shared" si="2"/>
        <v>0</v>
      </c>
      <c r="G48" s="157">
        <f t="shared" si="8"/>
        <v>29.577062500039371</v>
      </c>
      <c r="H48" s="159">
        <f t="shared" si="3"/>
        <v>0.65715095664593226</v>
      </c>
      <c r="I48" s="157" t="str">
        <f t="shared" si="13"/>
        <v/>
      </c>
      <c r="J48" s="157" t="str">
        <f t="shared" si="10"/>
        <v/>
      </c>
      <c r="K48" s="157" t="str">
        <f t="shared" si="11"/>
        <v/>
      </c>
      <c r="L48" s="157" t="str">
        <f t="shared" si="12"/>
        <v/>
      </c>
      <c r="M48" s="160">
        <f t="shared" si="0"/>
        <v>928.9559999999999</v>
      </c>
      <c r="N48" s="160">
        <f t="shared" si="4"/>
        <v>0</v>
      </c>
      <c r="O48" s="161">
        <f t="shared" si="5"/>
        <v>928.9559999999999</v>
      </c>
    </row>
    <row r="49" spans="2:15" x14ac:dyDescent="0.25">
      <c r="B49" s="156">
        <v>31</v>
      </c>
      <c r="C49" s="157">
        <f t="shared" si="6"/>
        <v>1.0799999999999998</v>
      </c>
      <c r="D49" s="157">
        <f t="shared" si="7"/>
        <v>1.0799999999999998</v>
      </c>
      <c r="E49" s="158">
        <f t="shared" si="1"/>
        <v>0.70573437499015046</v>
      </c>
      <c r="F49" s="157">
        <f t="shared" si="2"/>
        <v>0</v>
      </c>
      <c r="G49" s="157">
        <f t="shared" si="8"/>
        <v>29.951328125049219</v>
      </c>
      <c r="H49" s="159">
        <f t="shared" si="3"/>
        <v>0.66546648877541881</v>
      </c>
      <c r="I49" s="157" t="str">
        <f t="shared" si="13"/>
        <v/>
      </c>
      <c r="J49" s="157" t="str">
        <f t="shared" si="10"/>
        <v/>
      </c>
      <c r="K49" s="157" t="str">
        <f t="shared" si="11"/>
        <v/>
      </c>
      <c r="L49" s="157" t="str">
        <f t="shared" si="12"/>
        <v/>
      </c>
      <c r="M49" s="160">
        <f t="shared" si="0"/>
        <v>928.9559999999999</v>
      </c>
      <c r="N49" s="160">
        <f t="shared" si="4"/>
        <v>0</v>
      </c>
      <c r="O49" s="161">
        <f t="shared" si="5"/>
        <v>928.9559999999999</v>
      </c>
    </row>
    <row r="50" spans="2:15" x14ac:dyDescent="0.25">
      <c r="B50" s="156">
        <v>32</v>
      </c>
      <c r="C50" s="157">
        <f t="shared" si="6"/>
        <v>1.0799999999999998</v>
      </c>
      <c r="D50" s="157">
        <f t="shared" si="7"/>
        <v>1.0799999999999998</v>
      </c>
      <c r="E50" s="158">
        <f t="shared" si="1"/>
        <v>0.70573437499015046</v>
      </c>
      <c r="F50" s="157">
        <f t="shared" si="2"/>
        <v>0</v>
      </c>
      <c r="G50" s="157">
        <f t="shared" si="8"/>
        <v>30.325593750059067</v>
      </c>
      <c r="H50" s="159">
        <f t="shared" si="3"/>
        <v>0.67378202090490535</v>
      </c>
      <c r="I50" s="157" t="str">
        <f t="shared" si="13"/>
        <v/>
      </c>
      <c r="J50" s="157" t="str">
        <f t="shared" si="10"/>
        <v/>
      </c>
      <c r="K50" s="157" t="str">
        <f t="shared" si="11"/>
        <v/>
      </c>
      <c r="L50" s="157" t="str">
        <f t="shared" si="12"/>
        <v/>
      </c>
      <c r="M50" s="160">
        <f t="shared" ref="M50:M78" si="14">IF(E51&gt;0,$S$10*$S$11,0)</f>
        <v>928.9559999999999</v>
      </c>
      <c r="N50" s="160">
        <f t="shared" si="4"/>
        <v>0</v>
      </c>
      <c r="O50" s="161">
        <f t="shared" si="5"/>
        <v>928.9559999999999</v>
      </c>
    </row>
    <row r="51" spans="2:15" x14ac:dyDescent="0.25">
      <c r="B51" s="156">
        <v>33</v>
      </c>
      <c r="C51" s="157">
        <f t="shared" si="6"/>
        <v>1.0799999999999998</v>
      </c>
      <c r="D51" s="157">
        <f t="shared" si="7"/>
        <v>1.0799999999999998</v>
      </c>
      <c r="E51" s="158">
        <f t="shared" ref="E51:E78" si="15">IF(E50=0,IF(H50&lt;$G$9,0,$C$11),IF(H50&lt;$G$8,0,E50))</f>
        <v>0.70573437499015046</v>
      </c>
      <c r="F51" s="157">
        <f t="shared" ref="F51:F78" si="16">IF(F50=0,IF(H50&lt;$G$9,0,IF(H50&lt;$G$10,0,$C$11)),IF(H50&lt;$G$8,0,F50))</f>
        <v>0</v>
      </c>
      <c r="G51" s="157">
        <f t="shared" si="8"/>
        <v>30.699859375068915</v>
      </c>
      <c r="H51" s="159">
        <f t="shared" ref="H51:H78" si="17">+G51/$G$7</f>
        <v>0.6820975530343919</v>
      </c>
      <c r="I51" s="157" t="str">
        <f t="shared" si="13"/>
        <v/>
      </c>
      <c r="J51" s="157" t="str">
        <f t="shared" si="10"/>
        <v/>
      </c>
      <c r="K51" s="157" t="str">
        <f t="shared" si="11"/>
        <v/>
      </c>
      <c r="L51" s="157" t="str">
        <f t="shared" si="12"/>
        <v/>
      </c>
      <c r="M51" s="160">
        <f t="shared" si="14"/>
        <v>928.9559999999999</v>
      </c>
      <c r="N51" s="160">
        <f t="shared" ref="N51:N78" si="18">IF(F52&gt;0,$S$10*$S$11,0)</f>
        <v>0</v>
      </c>
      <c r="O51" s="161">
        <f t="shared" si="5"/>
        <v>928.9559999999999</v>
      </c>
    </row>
    <row r="52" spans="2:15" x14ac:dyDescent="0.25">
      <c r="B52" s="156">
        <v>34</v>
      </c>
      <c r="C52" s="157">
        <f t="shared" si="6"/>
        <v>1.0799999999999998</v>
      </c>
      <c r="D52" s="157">
        <f t="shared" si="7"/>
        <v>1.0799999999999998</v>
      </c>
      <c r="E52" s="158">
        <f t="shared" si="15"/>
        <v>0.70573437499015046</v>
      </c>
      <c r="F52" s="157">
        <f t="shared" si="16"/>
        <v>0</v>
      </c>
      <c r="G52" s="157">
        <f t="shared" si="8"/>
        <v>31.074125000078762</v>
      </c>
      <c r="H52" s="159">
        <f t="shared" si="17"/>
        <v>0.69041308516387845</v>
      </c>
      <c r="I52" s="157" t="str">
        <f t="shared" si="13"/>
        <v/>
      </c>
      <c r="J52" s="157" t="str">
        <f>+IF(F51=0,IF(F52&gt;0,"ENCENDIDO BOMBA 2",""),"")</f>
        <v/>
      </c>
      <c r="K52" s="157" t="str">
        <f t="shared" si="11"/>
        <v/>
      </c>
      <c r="L52" s="157" t="str">
        <f t="shared" si="12"/>
        <v/>
      </c>
      <c r="M52" s="160">
        <f t="shared" si="14"/>
        <v>928.9559999999999</v>
      </c>
      <c r="N52" s="160">
        <f t="shared" si="18"/>
        <v>0</v>
      </c>
      <c r="O52" s="161">
        <f t="shared" si="5"/>
        <v>928.9559999999999</v>
      </c>
    </row>
    <row r="53" spans="2:15" x14ac:dyDescent="0.25">
      <c r="B53" s="156">
        <v>35</v>
      </c>
      <c r="C53" s="157">
        <f t="shared" si="6"/>
        <v>1.0799999999999998</v>
      </c>
      <c r="D53" s="157">
        <f t="shared" si="7"/>
        <v>1.0799999999999998</v>
      </c>
      <c r="E53" s="158">
        <f t="shared" si="15"/>
        <v>0.70573437499015046</v>
      </c>
      <c r="F53" s="157">
        <f t="shared" si="16"/>
        <v>0</v>
      </c>
      <c r="G53" s="157">
        <f t="shared" si="8"/>
        <v>31.448390625088614</v>
      </c>
      <c r="H53" s="159">
        <f t="shared" si="17"/>
        <v>0.69872861729336511</v>
      </c>
      <c r="I53" s="157" t="str">
        <f t="shared" si="13"/>
        <v/>
      </c>
      <c r="J53" s="157" t="str">
        <f t="shared" si="10"/>
        <v/>
      </c>
      <c r="K53" s="157" t="str">
        <f t="shared" si="11"/>
        <v/>
      </c>
      <c r="L53" s="157" t="str">
        <f t="shared" si="12"/>
        <v/>
      </c>
      <c r="M53" s="160">
        <f t="shared" si="14"/>
        <v>928.9559999999999</v>
      </c>
      <c r="N53" s="160">
        <f t="shared" si="18"/>
        <v>0</v>
      </c>
      <c r="O53" s="161">
        <f t="shared" si="5"/>
        <v>928.9559999999999</v>
      </c>
    </row>
    <row r="54" spans="2:15" x14ac:dyDescent="0.25">
      <c r="B54" s="156">
        <v>36</v>
      </c>
      <c r="C54" s="157">
        <f t="shared" si="6"/>
        <v>1.0799999999999998</v>
      </c>
      <c r="D54" s="157">
        <f t="shared" si="7"/>
        <v>1.0799999999999998</v>
      </c>
      <c r="E54" s="158">
        <f t="shared" si="15"/>
        <v>0.70573437499015046</v>
      </c>
      <c r="F54" s="157">
        <f t="shared" si="16"/>
        <v>0</v>
      </c>
      <c r="G54" s="157">
        <f t="shared" si="8"/>
        <v>31.822656250098461</v>
      </c>
      <c r="H54" s="159">
        <f t="shared" si="17"/>
        <v>0.70704414942285165</v>
      </c>
      <c r="I54" s="157" t="str">
        <f t="shared" si="13"/>
        <v/>
      </c>
      <c r="J54" s="157" t="str">
        <f t="shared" si="10"/>
        <v/>
      </c>
      <c r="K54" s="157" t="str">
        <f t="shared" si="11"/>
        <v/>
      </c>
      <c r="L54" s="157" t="str">
        <f t="shared" si="12"/>
        <v/>
      </c>
      <c r="M54" s="160">
        <f t="shared" si="14"/>
        <v>928.9559999999999</v>
      </c>
      <c r="N54" s="160">
        <f t="shared" si="18"/>
        <v>0</v>
      </c>
      <c r="O54" s="161">
        <f t="shared" si="5"/>
        <v>928.9559999999999</v>
      </c>
    </row>
    <row r="55" spans="2:15" x14ac:dyDescent="0.25">
      <c r="B55" s="156">
        <v>37</v>
      </c>
      <c r="C55" s="157">
        <f t="shared" si="6"/>
        <v>1.0799999999999998</v>
      </c>
      <c r="D55" s="157">
        <f t="shared" si="7"/>
        <v>1.0799999999999998</v>
      </c>
      <c r="E55" s="158">
        <f t="shared" si="15"/>
        <v>0.70573437499015046</v>
      </c>
      <c r="F55" s="157">
        <f t="shared" si="16"/>
        <v>0</v>
      </c>
      <c r="G55" s="157">
        <f t="shared" si="8"/>
        <v>32.196921875108309</v>
      </c>
      <c r="H55" s="159">
        <f t="shared" si="17"/>
        <v>0.7153596815523382</v>
      </c>
      <c r="I55" s="157" t="str">
        <f t="shared" si="13"/>
        <v/>
      </c>
      <c r="J55" s="157" t="str">
        <f t="shared" si="10"/>
        <v/>
      </c>
      <c r="K55" s="157" t="str">
        <f t="shared" si="11"/>
        <v/>
      </c>
      <c r="L55" s="157" t="str">
        <f t="shared" si="12"/>
        <v/>
      </c>
      <c r="M55" s="160">
        <f t="shared" si="14"/>
        <v>928.9559999999999</v>
      </c>
      <c r="N55" s="160">
        <f t="shared" si="18"/>
        <v>0</v>
      </c>
      <c r="O55" s="161">
        <f t="shared" si="5"/>
        <v>928.9559999999999</v>
      </c>
    </row>
    <row r="56" spans="2:15" x14ac:dyDescent="0.25">
      <c r="B56" s="156">
        <v>38</v>
      </c>
      <c r="C56" s="157">
        <f t="shared" si="6"/>
        <v>1.0799999999999998</v>
      </c>
      <c r="D56" s="157">
        <f t="shared" si="7"/>
        <v>1.0799999999999998</v>
      </c>
      <c r="E56" s="158">
        <f t="shared" si="15"/>
        <v>0.70573437499015046</v>
      </c>
      <c r="F56" s="157">
        <f t="shared" si="16"/>
        <v>0</v>
      </c>
      <c r="G56" s="157">
        <f t="shared" si="8"/>
        <v>32.571187500118157</v>
      </c>
      <c r="H56" s="159">
        <f t="shared" si="17"/>
        <v>0.72367521368182475</v>
      </c>
      <c r="I56" s="157" t="str">
        <f t="shared" si="13"/>
        <v/>
      </c>
      <c r="J56" s="157" t="str">
        <f t="shared" si="10"/>
        <v/>
      </c>
      <c r="K56" s="157" t="str">
        <f t="shared" si="11"/>
        <v/>
      </c>
      <c r="L56" s="157" t="str">
        <f t="shared" si="12"/>
        <v/>
      </c>
      <c r="M56" s="160">
        <f t="shared" si="14"/>
        <v>928.9559999999999</v>
      </c>
      <c r="N56" s="160">
        <f t="shared" si="18"/>
        <v>0</v>
      </c>
      <c r="O56" s="161">
        <f t="shared" si="5"/>
        <v>928.9559999999999</v>
      </c>
    </row>
    <row r="57" spans="2:15" x14ac:dyDescent="0.25">
      <c r="B57" s="156">
        <v>39</v>
      </c>
      <c r="C57" s="157">
        <f t="shared" si="6"/>
        <v>1.0799999999999998</v>
      </c>
      <c r="D57" s="157">
        <f t="shared" si="7"/>
        <v>1.0799999999999998</v>
      </c>
      <c r="E57" s="158">
        <f t="shared" si="15"/>
        <v>0.70573437499015046</v>
      </c>
      <c r="F57" s="157">
        <f t="shared" si="16"/>
        <v>0</v>
      </c>
      <c r="G57" s="157">
        <f t="shared" si="8"/>
        <v>32.945453125128005</v>
      </c>
      <c r="H57" s="159">
        <f t="shared" si="17"/>
        <v>0.73199074581131129</v>
      </c>
      <c r="I57" s="157" t="str">
        <f t="shared" si="13"/>
        <v/>
      </c>
      <c r="J57" s="157" t="str">
        <f t="shared" si="10"/>
        <v/>
      </c>
      <c r="K57" s="157" t="str">
        <f t="shared" si="11"/>
        <v/>
      </c>
      <c r="L57" s="157" t="str">
        <f t="shared" si="12"/>
        <v/>
      </c>
      <c r="M57" s="160">
        <f t="shared" si="14"/>
        <v>928.9559999999999</v>
      </c>
      <c r="N57" s="160">
        <f t="shared" si="18"/>
        <v>0</v>
      </c>
      <c r="O57" s="161">
        <f t="shared" si="5"/>
        <v>928.9559999999999</v>
      </c>
    </row>
    <row r="58" spans="2:15" x14ac:dyDescent="0.25">
      <c r="B58" s="156">
        <v>40</v>
      </c>
      <c r="C58" s="157">
        <f t="shared" si="6"/>
        <v>1.0799999999999998</v>
      </c>
      <c r="D58" s="157">
        <f t="shared" si="7"/>
        <v>1.0799999999999998</v>
      </c>
      <c r="E58" s="158">
        <f t="shared" si="15"/>
        <v>0.70573437499015046</v>
      </c>
      <c r="F58" s="157">
        <f t="shared" si="16"/>
        <v>0</v>
      </c>
      <c r="G58" s="157">
        <f t="shared" si="8"/>
        <v>33.319718750137852</v>
      </c>
      <c r="H58" s="159">
        <f t="shared" si="17"/>
        <v>0.74030627794079784</v>
      </c>
      <c r="I58" s="157" t="str">
        <f t="shared" si="13"/>
        <v/>
      </c>
      <c r="J58" s="157" t="str">
        <f>+IF(F57=0,IF(F58&gt;0,"ENCENDIDO BOMBA 2",""),"")</f>
        <v/>
      </c>
      <c r="K58" s="157" t="str">
        <f>+IF(F57&gt;0,IF(F58=0,"APAGADO BOMBAS",""),"")</f>
        <v/>
      </c>
      <c r="L58" s="157" t="str">
        <f t="shared" si="12"/>
        <v/>
      </c>
      <c r="M58" s="160">
        <f t="shared" si="14"/>
        <v>928.9559999999999</v>
      </c>
      <c r="N58" s="160">
        <f t="shared" si="18"/>
        <v>0</v>
      </c>
      <c r="O58" s="161">
        <f t="shared" si="5"/>
        <v>928.9559999999999</v>
      </c>
    </row>
    <row r="59" spans="2:15" x14ac:dyDescent="0.25">
      <c r="B59" s="156">
        <v>41</v>
      </c>
      <c r="C59" s="157">
        <f t="shared" si="6"/>
        <v>1.0799999999999998</v>
      </c>
      <c r="D59" s="157">
        <f t="shared" si="7"/>
        <v>1.0799999999999998</v>
      </c>
      <c r="E59" s="158">
        <f t="shared" si="15"/>
        <v>0.70573437499015046</v>
      </c>
      <c r="F59" s="157">
        <f t="shared" si="16"/>
        <v>0</v>
      </c>
      <c r="G59" s="157">
        <f t="shared" si="8"/>
        <v>33.6939843751477</v>
      </c>
      <c r="H59" s="159">
        <f t="shared" si="17"/>
        <v>0.74862181007028439</v>
      </c>
      <c r="I59" s="157" t="str">
        <f t="shared" si="13"/>
        <v/>
      </c>
      <c r="J59" s="157" t="str">
        <f t="shared" si="10"/>
        <v/>
      </c>
      <c r="K59" s="157" t="str">
        <f>+IF(F58&gt;0,IF(F59=0,"APAGADO BOMBAS",""),"")</f>
        <v/>
      </c>
      <c r="L59" s="157" t="str">
        <f t="shared" si="12"/>
        <v/>
      </c>
      <c r="M59" s="160">
        <f t="shared" si="14"/>
        <v>928.9559999999999</v>
      </c>
      <c r="N59" s="160">
        <f t="shared" si="18"/>
        <v>0</v>
      </c>
      <c r="O59" s="161">
        <f t="shared" si="5"/>
        <v>928.9559999999999</v>
      </c>
    </row>
    <row r="60" spans="2:15" x14ac:dyDescent="0.25">
      <c r="B60" s="156">
        <v>42</v>
      </c>
      <c r="C60" s="157">
        <f t="shared" si="6"/>
        <v>1.0799999999999998</v>
      </c>
      <c r="D60" s="157">
        <f t="shared" si="7"/>
        <v>1.0799999999999998</v>
      </c>
      <c r="E60" s="158">
        <f t="shared" si="15"/>
        <v>0.70573437499015046</v>
      </c>
      <c r="F60" s="157">
        <f t="shared" si="16"/>
        <v>0</v>
      </c>
      <c r="G60" s="157">
        <f t="shared" si="8"/>
        <v>34.068250000157548</v>
      </c>
      <c r="H60" s="159">
        <f t="shared" si="17"/>
        <v>0.75693734219977094</v>
      </c>
      <c r="I60" s="157" t="str">
        <f t="shared" si="13"/>
        <v/>
      </c>
      <c r="J60" s="157" t="str">
        <f t="shared" si="10"/>
        <v/>
      </c>
      <c r="K60" s="157" t="str">
        <f t="shared" ref="K60:K71" si="19">+IF(F59&gt;0,IF(F60=0,"APAGADO BOMBAS",""),"")</f>
        <v/>
      </c>
      <c r="L60" s="157" t="str">
        <f t="shared" si="12"/>
        <v/>
      </c>
      <c r="M60" s="160">
        <f t="shared" si="14"/>
        <v>928.9559999999999</v>
      </c>
      <c r="N60" s="160">
        <f t="shared" si="18"/>
        <v>0</v>
      </c>
      <c r="O60" s="161">
        <f t="shared" si="5"/>
        <v>928.9559999999999</v>
      </c>
    </row>
    <row r="61" spans="2:15" x14ac:dyDescent="0.25">
      <c r="B61" s="156">
        <v>43</v>
      </c>
      <c r="C61" s="157">
        <f t="shared" si="6"/>
        <v>1.0799999999999998</v>
      </c>
      <c r="D61" s="157">
        <f t="shared" si="7"/>
        <v>1.0799999999999998</v>
      </c>
      <c r="E61" s="158">
        <f t="shared" si="15"/>
        <v>0.70573437499015046</v>
      </c>
      <c r="F61" s="157">
        <f t="shared" si="16"/>
        <v>0</v>
      </c>
      <c r="G61" s="157">
        <f t="shared" si="8"/>
        <v>34.442515625167395</v>
      </c>
      <c r="H61" s="159">
        <f t="shared" si="17"/>
        <v>0.76525287432925748</v>
      </c>
      <c r="I61" s="157" t="str">
        <f t="shared" si="13"/>
        <v/>
      </c>
      <c r="J61" s="157" t="str">
        <f t="shared" si="10"/>
        <v/>
      </c>
      <c r="K61" s="157" t="str">
        <f t="shared" si="19"/>
        <v/>
      </c>
      <c r="L61" s="157" t="str">
        <f t="shared" si="12"/>
        <v/>
      </c>
      <c r="M61" s="160">
        <f t="shared" si="14"/>
        <v>928.9559999999999</v>
      </c>
      <c r="N61" s="160">
        <f t="shared" si="18"/>
        <v>0</v>
      </c>
      <c r="O61" s="161">
        <f t="shared" si="5"/>
        <v>928.9559999999999</v>
      </c>
    </row>
    <row r="62" spans="2:15" x14ac:dyDescent="0.25">
      <c r="B62" s="156">
        <v>44</v>
      </c>
      <c r="C62" s="157">
        <f t="shared" si="6"/>
        <v>1.0799999999999998</v>
      </c>
      <c r="D62" s="157">
        <f t="shared" si="7"/>
        <v>1.0799999999999998</v>
      </c>
      <c r="E62" s="158">
        <f t="shared" si="15"/>
        <v>0.70573437499015046</v>
      </c>
      <c r="F62" s="157">
        <f t="shared" si="16"/>
        <v>0</v>
      </c>
      <c r="G62" s="157">
        <f t="shared" si="8"/>
        <v>34.816781250177243</v>
      </c>
      <c r="H62" s="159">
        <f t="shared" si="17"/>
        <v>0.77356840645874403</v>
      </c>
      <c r="I62" s="157" t="str">
        <f t="shared" si="13"/>
        <v/>
      </c>
      <c r="J62" s="157" t="str">
        <f t="shared" si="10"/>
        <v/>
      </c>
      <c r="K62" s="157" t="str">
        <f t="shared" si="19"/>
        <v/>
      </c>
      <c r="L62" s="157" t="str">
        <f t="shared" si="12"/>
        <v/>
      </c>
      <c r="M62" s="160">
        <f t="shared" si="14"/>
        <v>928.9559999999999</v>
      </c>
      <c r="N62" s="160">
        <f t="shared" si="18"/>
        <v>0</v>
      </c>
      <c r="O62" s="161">
        <f t="shared" si="5"/>
        <v>928.9559999999999</v>
      </c>
    </row>
    <row r="63" spans="2:15" x14ac:dyDescent="0.25">
      <c r="B63" s="156">
        <v>45</v>
      </c>
      <c r="C63" s="157">
        <f t="shared" si="6"/>
        <v>1.0799999999999998</v>
      </c>
      <c r="D63" s="157">
        <f t="shared" si="7"/>
        <v>1.0799999999999998</v>
      </c>
      <c r="E63" s="158">
        <f t="shared" si="15"/>
        <v>0.70573437499015046</v>
      </c>
      <c r="F63" s="157">
        <f t="shared" si="16"/>
        <v>0</v>
      </c>
      <c r="G63" s="157">
        <f t="shared" si="8"/>
        <v>35.191046875187091</v>
      </c>
      <c r="H63" s="159">
        <f t="shared" si="17"/>
        <v>0.78188393858823058</v>
      </c>
      <c r="I63" s="157" t="str">
        <f t="shared" si="13"/>
        <v/>
      </c>
      <c r="J63" s="157" t="str">
        <f t="shared" si="10"/>
        <v/>
      </c>
      <c r="K63" s="157" t="str">
        <f t="shared" si="19"/>
        <v/>
      </c>
      <c r="L63" s="157" t="str">
        <f t="shared" si="12"/>
        <v/>
      </c>
      <c r="M63" s="160">
        <f t="shared" si="14"/>
        <v>928.9559999999999</v>
      </c>
      <c r="N63" s="160">
        <f t="shared" si="18"/>
        <v>0</v>
      </c>
      <c r="O63" s="161">
        <f t="shared" si="5"/>
        <v>928.9559999999999</v>
      </c>
    </row>
    <row r="64" spans="2:15" x14ac:dyDescent="0.25">
      <c r="B64" s="156">
        <v>46</v>
      </c>
      <c r="C64" s="157">
        <f t="shared" si="6"/>
        <v>1.0799999999999998</v>
      </c>
      <c r="D64" s="157">
        <f t="shared" si="7"/>
        <v>1.0799999999999998</v>
      </c>
      <c r="E64" s="158">
        <f t="shared" si="15"/>
        <v>0.70573437499015046</v>
      </c>
      <c r="F64" s="157">
        <f t="shared" si="16"/>
        <v>0</v>
      </c>
      <c r="G64" s="157">
        <f t="shared" si="8"/>
        <v>35.565312500196939</v>
      </c>
      <c r="H64" s="159">
        <f t="shared" si="17"/>
        <v>0.79019947071771712</v>
      </c>
      <c r="I64" s="157" t="str">
        <f t="shared" si="13"/>
        <v/>
      </c>
      <c r="J64" s="157" t="str">
        <f t="shared" si="10"/>
        <v/>
      </c>
      <c r="K64" s="157" t="str">
        <f t="shared" si="19"/>
        <v/>
      </c>
      <c r="L64" s="157" t="str">
        <f t="shared" si="12"/>
        <v/>
      </c>
      <c r="M64" s="160">
        <f t="shared" si="14"/>
        <v>928.9559999999999</v>
      </c>
      <c r="N64" s="160">
        <f t="shared" si="18"/>
        <v>0</v>
      </c>
      <c r="O64" s="161">
        <f t="shared" si="5"/>
        <v>928.9559999999999</v>
      </c>
    </row>
    <row r="65" spans="2:15" x14ac:dyDescent="0.25">
      <c r="B65" s="156">
        <v>47</v>
      </c>
      <c r="C65" s="157">
        <f t="shared" si="6"/>
        <v>1.0799999999999998</v>
      </c>
      <c r="D65" s="157">
        <f t="shared" si="7"/>
        <v>1.0799999999999998</v>
      </c>
      <c r="E65" s="158">
        <f t="shared" si="15"/>
        <v>0.70573437499015046</v>
      </c>
      <c r="F65" s="157">
        <f t="shared" si="16"/>
        <v>0</v>
      </c>
      <c r="G65" s="157">
        <f t="shared" si="8"/>
        <v>35.939578125206786</v>
      </c>
      <c r="H65" s="159">
        <f t="shared" si="17"/>
        <v>0.79851500284720367</v>
      </c>
      <c r="I65" s="157" t="str">
        <f t="shared" si="13"/>
        <v/>
      </c>
      <c r="J65" s="157" t="str">
        <f>+IF(F64=0,IF(F65&gt;0,"ENCENDIDO BOMBA 2",""),"")</f>
        <v/>
      </c>
      <c r="K65" s="157" t="str">
        <f t="shared" si="19"/>
        <v/>
      </c>
      <c r="L65" s="157" t="str">
        <f t="shared" si="12"/>
        <v/>
      </c>
      <c r="M65" s="160">
        <f t="shared" si="14"/>
        <v>928.9559999999999</v>
      </c>
      <c r="N65" s="160">
        <f t="shared" si="18"/>
        <v>0</v>
      </c>
      <c r="O65" s="161">
        <f t="shared" si="5"/>
        <v>928.9559999999999</v>
      </c>
    </row>
    <row r="66" spans="2:15" x14ac:dyDescent="0.25">
      <c r="B66" s="156">
        <v>48</v>
      </c>
      <c r="C66" s="157">
        <f t="shared" si="6"/>
        <v>1.0799999999999998</v>
      </c>
      <c r="D66" s="157">
        <f t="shared" si="7"/>
        <v>1.0799999999999998</v>
      </c>
      <c r="E66" s="158">
        <f t="shared" si="15"/>
        <v>0.70573437499015046</v>
      </c>
      <c r="F66" s="157">
        <f t="shared" si="16"/>
        <v>0</v>
      </c>
      <c r="G66" s="157">
        <f t="shared" si="8"/>
        <v>36.313843750216634</v>
      </c>
      <c r="H66" s="159">
        <f t="shared" si="17"/>
        <v>0.80683053497669022</v>
      </c>
      <c r="I66" s="157" t="str">
        <f t="shared" si="13"/>
        <v/>
      </c>
      <c r="J66" s="157" t="str">
        <f t="shared" si="10"/>
        <v/>
      </c>
      <c r="K66" s="157" t="str">
        <f t="shared" si="19"/>
        <v/>
      </c>
      <c r="L66" s="157" t="str">
        <f t="shared" si="12"/>
        <v/>
      </c>
      <c r="M66" s="160">
        <f t="shared" si="14"/>
        <v>928.9559999999999</v>
      </c>
      <c r="N66" s="160">
        <f t="shared" si="18"/>
        <v>0</v>
      </c>
      <c r="O66" s="161">
        <f t="shared" si="5"/>
        <v>928.9559999999999</v>
      </c>
    </row>
    <row r="67" spans="2:15" x14ac:dyDescent="0.25">
      <c r="B67" s="156">
        <v>49</v>
      </c>
      <c r="C67" s="157">
        <f t="shared" si="6"/>
        <v>1.0799999999999998</v>
      </c>
      <c r="D67" s="157">
        <f t="shared" si="7"/>
        <v>1.0799999999999998</v>
      </c>
      <c r="E67" s="158">
        <f t="shared" si="15"/>
        <v>0.70573437499015046</v>
      </c>
      <c r="F67" s="157">
        <f t="shared" si="16"/>
        <v>0</v>
      </c>
      <c r="G67" s="157">
        <f t="shared" si="8"/>
        <v>36.688109375226482</v>
      </c>
      <c r="H67" s="159">
        <f t="shared" si="17"/>
        <v>0.81514606710617676</v>
      </c>
      <c r="I67" s="157" t="str">
        <f t="shared" si="13"/>
        <v/>
      </c>
      <c r="J67" s="157" t="str">
        <f>+IF(F66=0,IF(F67&gt;0,"ENCENDIDO BOMBA 2",""),"")</f>
        <v/>
      </c>
      <c r="K67" s="157" t="str">
        <f t="shared" si="19"/>
        <v/>
      </c>
      <c r="L67" s="157" t="str">
        <f t="shared" si="12"/>
        <v/>
      </c>
      <c r="M67" s="160">
        <f t="shared" si="14"/>
        <v>928.9559999999999</v>
      </c>
      <c r="N67" s="160">
        <f t="shared" si="18"/>
        <v>0</v>
      </c>
      <c r="O67" s="161">
        <f t="shared" si="5"/>
        <v>928.9559999999999</v>
      </c>
    </row>
    <row r="68" spans="2:15" x14ac:dyDescent="0.25">
      <c r="B68" s="156">
        <v>50</v>
      </c>
      <c r="C68" s="157">
        <f t="shared" si="6"/>
        <v>1.0799999999999998</v>
      </c>
      <c r="D68" s="157">
        <f t="shared" si="7"/>
        <v>1.0799999999999998</v>
      </c>
      <c r="E68" s="158">
        <f t="shared" si="15"/>
        <v>0.70573437499015046</v>
      </c>
      <c r="F68" s="157">
        <f t="shared" si="16"/>
        <v>0</v>
      </c>
      <c r="G68" s="157">
        <f t="shared" si="8"/>
        <v>37.062375000236329</v>
      </c>
      <c r="H68" s="159">
        <f t="shared" si="17"/>
        <v>0.82346159923566331</v>
      </c>
      <c r="I68" s="157" t="str">
        <f t="shared" si="13"/>
        <v/>
      </c>
      <c r="J68" s="157" t="str">
        <f t="shared" si="10"/>
        <v/>
      </c>
      <c r="K68" s="157" t="str">
        <f t="shared" si="19"/>
        <v/>
      </c>
      <c r="L68" s="157" t="str">
        <f t="shared" si="12"/>
        <v/>
      </c>
      <c r="M68" s="160">
        <f t="shared" si="14"/>
        <v>928.9559999999999</v>
      </c>
      <c r="N68" s="160">
        <f t="shared" si="18"/>
        <v>0</v>
      </c>
      <c r="O68" s="161">
        <f t="shared" si="5"/>
        <v>928.9559999999999</v>
      </c>
    </row>
    <row r="69" spans="2:15" x14ac:dyDescent="0.25">
      <c r="B69" s="156">
        <v>51</v>
      </c>
      <c r="C69" s="157">
        <f t="shared" si="6"/>
        <v>1.0799999999999998</v>
      </c>
      <c r="D69" s="157">
        <f t="shared" si="7"/>
        <v>1.0799999999999998</v>
      </c>
      <c r="E69" s="158">
        <f t="shared" si="15"/>
        <v>0.70573437499015046</v>
      </c>
      <c r="F69" s="157">
        <f t="shared" si="16"/>
        <v>0</v>
      </c>
      <c r="G69" s="157">
        <f t="shared" si="8"/>
        <v>37.436640625246177</v>
      </c>
      <c r="H69" s="159">
        <f t="shared" si="17"/>
        <v>0.83177713136514986</v>
      </c>
      <c r="I69" s="157" t="str">
        <f t="shared" si="13"/>
        <v/>
      </c>
      <c r="J69" s="157" t="str">
        <f t="shared" si="10"/>
        <v/>
      </c>
      <c r="K69" s="157" t="str">
        <f t="shared" si="19"/>
        <v/>
      </c>
      <c r="L69" s="157" t="str">
        <f t="shared" si="12"/>
        <v/>
      </c>
      <c r="M69" s="160">
        <f t="shared" si="14"/>
        <v>928.9559999999999</v>
      </c>
      <c r="N69" s="160">
        <f t="shared" si="18"/>
        <v>0</v>
      </c>
      <c r="O69" s="161">
        <f t="shared" si="5"/>
        <v>928.9559999999999</v>
      </c>
    </row>
    <row r="70" spans="2:15" x14ac:dyDescent="0.25">
      <c r="B70" s="156">
        <v>52</v>
      </c>
      <c r="C70" s="157">
        <f t="shared" si="6"/>
        <v>1.0799999999999998</v>
      </c>
      <c r="D70" s="157">
        <f t="shared" si="7"/>
        <v>1.0799999999999998</v>
      </c>
      <c r="E70" s="158">
        <f t="shared" si="15"/>
        <v>0.70573437499015046</v>
      </c>
      <c r="F70" s="157">
        <f t="shared" si="16"/>
        <v>0</v>
      </c>
      <c r="G70" s="157">
        <f t="shared" si="8"/>
        <v>37.810906250256025</v>
      </c>
      <c r="H70" s="159">
        <f t="shared" si="17"/>
        <v>0.8400926634946364</v>
      </c>
      <c r="I70" s="157" t="str">
        <f t="shared" si="13"/>
        <v/>
      </c>
      <c r="J70" s="157" t="str">
        <f t="shared" si="10"/>
        <v/>
      </c>
      <c r="K70" s="157" t="str">
        <f t="shared" si="19"/>
        <v/>
      </c>
      <c r="L70" s="157" t="str">
        <f t="shared" si="12"/>
        <v/>
      </c>
      <c r="M70" s="160">
        <f t="shared" si="14"/>
        <v>928.9559999999999</v>
      </c>
      <c r="N70" s="160">
        <f t="shared" si="18"/>
        <v>0</v>
      </c>
      <c r="O70" s="161">
        <f t="shared" si="5"/>
        <v>928.9559999999999</v>
      </c>
    </row>
    <row r="71" spans="2:15" x14ac:dyDescent="0.25">
      <c r="B71" s="156">
        <v>53</v>
      </c>
      <c r="C71" s="157">
        <f t="shared" si="6"/>
        <v>1.0799999999999998</v>
      </c>
      <c r="D71" s="157">
        <f t="shared" si="7"/>
        <v>1.0799999999999998</v>
      </c>
      <c r="E71" s="158">
        <f t="shared" si="15"/>
        <v>0.70573437499015046</v>
      </c>
      <c r="F71" s="157">
        <f t="shared" si="16"/>
        <v>0</v>
      </c>
      <c r="G71" s="157">
        <f t="shared" si="8"/>
        <v>38.185171875265873</v>
      </c>
      <c r="H71" s="159">
        <f t="shared" si="17"/>
        <v>0.84840819562412295</v>
      </c>
      <c r="I71" s="157" t="str">
        <f t="shared" si="13"/>
        <v/>
      </c>
      <c r="J71" s="157" t="str">
        <f t="shared" si="10"/>
        <v/>
      </c>
      <c r="K71" s="157" t="str">
        <f t="shared" si="19"/>
        <v/>
      </c>
      <c r="L71" s="157" t="str">
        <f t="shared" si="12"/>
        <v/>
      </c>
      <c r="M71" s="160">
        <f t="shared" si="14"/>
        <v>928.9559999999999</v>
      </c>
      <c r="N71" s="160">
        <f t="shared" si="18"/>
        <v>0</v>
      </c>
      <c r="O71" s="161">
        <f t="shared" si="5"/>
        <v>928.9559999999999</v>
      </c>
    </row>
    <row r="72" spans="2:15" x14ac:dyDescent="0.25">
      <c r="B72" s="156">
        <v>54</v>
      </c>
      <c r="C72" s="157">
        <f t="shared" si="6"/>
        <v>1.0799999999999998</v>
      </c>
      <c r="D72" s="157">
        <f t="shared" si="7"/>
        <v>1.0799999999999998</v>
      </c>
      <c r="E72" s="158">
        <f t="shared" si="15"/>
        <v>0.70573437499015046</v>
      </c>
      <c r="F72" s="157">
        <f t="shared" si="16"/>
        <v>0</v>
      </c>
      <c r="G72" s="157">
        <f t="shared" si="8"/>
        <v>38.55943750027572</v>
      </c>
      <c r="H72" s="159">
        <f t="shared" si="17"/>
        <v>0.8567237277536095</v>
      </c>
      <c r="I72" s="157" t="str">
        <f t="shared" si="13"/>
        <v/>
      </c>
      <c r="J72" s="157" t="str">
        <f t="shared" si="10"/>
        <v/>
      </c>
      <c r="K72" s="157" t="str">
        <f>+IF(F71&gt;0,IF(F72=0,"APAGADO BOMBAS",""),"")</f>
        <v/>
      </c>
      <c r="L72" s="157" t="str">
        <f t="shared" si="12"/>
        <v/>
      </c>
      <c r="M72" s="160">
        <f t="shared" si="14"/>
        <v>928.9559999999999</v>
      </c>
      <c r="N72" s="160">
        <f t="shared" si="18"/>
        <v>0</v>
      </c>
      <c r="O72" s="161">
        <f t="shared" si="5"/>
        <v>928.9559999999999</v>
      </c>
    </row>
    <row r="73" spans="2:15" x14ac:dyDescent="0.25">
      <c r="B73" s="156">
        <v>55</v>
      </c>
      <c r="C73" s="157">
        <f t="shared" si="6"/>
        <v>1.0799999999999998</v>
      </c>
      <c r="D73" s="157">
        <f t="shared" si="7"/>
        <v>1.0799999999999998</v>
      </c>
      <c r="E73" s="158">
        <f t="shared" si="15"/>
        <v>0.70573437499015046</v>
      </c>
      <c r="F73" s="157">
        <f t="shared" si="16"/>
        <v>0</v>
      </c>
      <c r="G73" s="157">
        <f t="shared" si="8"/>
        <v>38.933703125285568</v>
      </c>
      <c r="H73" s="159">
        <f t="shared" si="17"/>
        <v>0.86503925988309616</v>
      </c>
      <c r="I73" s="157" t="str">
        <f t="shared" si="13"/>
        <v/>
      </c>
      <c r="J73" s="157" t="str">
        <f t="shared" si="10"/>
        <v/>
      </c>
      <c r="K73" s="157" t="str">
        <f t="shared" ref="K73:K78" si="20">+IF(F72&gt;0,IF(F73=0,"APAGADO BOMBAS",""),"")</f>
        <v/>
      </c>
      <c r="L73" s="157" t="str">
        <f t="shared" si="12"/>
        <v/>
      </c>
      <c r="M73" s="160">
        <f t="shared" si="14"/>
        <v>928.9559999999999</v>
      </c>
      <c r="N73" s="160">
        <f t="shared" si="18"/>
        <v>0</v>
      </c>
      <c r="O73" s="161">
        <f t="shared" si="5"/>
        <v>928.9559999999999</v>
      </c>
    </row>
    <row r="74" spans="2:15" x14ac:dyDescent="0.25">
      <c r="B74" s="156">
        <v>56</v>
      </c>
      <c r="C74" s="157">
        <f t="shared" si="6"/>
        <v>1.0799999999999998</v>
      </c>
      <c r="D74" s="157">
        <f t="shared" si="7"/>
        <v>1.0799999999999998</v>
      </c>
      <c r="E74" s="158">
        <f t="shared" si="15"/>
        <v>0.70573437499015046</v>
      </c>
      <c r="F74" s="157">
        <f t="shared" si="16"/>
        <v>0</v>
      </c>
      <c r="G74" s="157">
        <f t="shared" si="8"/>
        <v>39.307968750295416</v>
      </c>
      <c r="H74" s="159">
        <f t="shared" si="17"/>
        <v>0.8733547920125827</v>
      </c>
      <c r="I74" s="157" t="str">
        <f t="shared" si="13"/>
        <v/>
      </c>
      <c r="J74" s="157" t="str">
        <f>+IF(F73=0,IF(F74&gt;0,"ENCENDIDO BOMBA 2",""),"")</f>
        <v/>
      </c>
      <c r="K74" s="157" t="str">
        <f t="shared" si="20"/>
        <v/>
      </c>
      <c r="L74" s="157" t="str">
        <f t="shared" si="12"/>
        <v/>
      </c>
      <c r="M74" s="160">
        <f t="shared" si="14"/>
        <v>928.9559999999999</v>
      </c>
      <c r="N74" s="160">
        <f t="shared" si="18"/>
        <v>0</v>
      </c>
      <c r="O74" s="161">
        <f t="shared" si="5"/>
        <v>928.9559999999999</v>
      </c>
    </row>
    <row r="75" spans="2:15" x14ac:dyDescent="0.25">
      <c r="B75" s="156">
        <v>57</v>
      </c>
      <c r="C75" s="157">
        <f t="shared" si="6"/>
        <v>1.0799999999999998</v>
      </c>
      <c r="D75" s="157">
        <f t="shared" si="7"/>
        <v>1.0799999999999998</v>
      </c>
      <c r="E75" s="158">
        <f t="shared" si="15"/>
        <v>0.70573437499015046</v>
      </c>
      <c r="F75" s="157">
        <f t="shared" si="16"/>
        <v>0</v>
      </c>
      <c r="G75" s="157">
        <f t="shared" si="8"/>
        <v>39.682234375305264</v>
      </c>
      <c r="H75" s="159">
        <f t="shared" si="17"/>
        <v>0.88167032414206925</v>
      </c>
      <c r="I75" s="157" t="str">
        <f t="shared" si="13"/>
        <v/>
      </c>
      <c r="J75" s="157" t="str">
        <f t="shared" si="10"/>
        <v/>
      </c>
      <c r="K75" s="157" t="str">
        <f t="shared" si="20"/>
        <v/>
      </c>
      <c r="L75" s="157" t="str">
        <f t="shared" si="12"/>
        <v/>
      </c>
      <c r="M75" s="160">
        <f t="shared" si="14"/>
        <v>928.9559999999999</v>
      </c>
      <c r="N75" s="160">
        <f t="shared" si="18"/>
        <v>0</v>
      </c>
      <c r="O75" s="161">
        <f t="shared" si="5"/>
        <v>928.9559999999999</v>
      </c>
    </row>
    <row r="76" spans="2:15" x14ac:dyDescent="0.25">
      <c r="B76" s="156">
        <v>58</v>
      </c>
      <c r="C76" s="157">
        <f t="shared" si="6"/>
        <v>1.0799999999999998</v>
      </c>
      <c r="D76" s="157">
        <f t="shared" si="7"/>
        <v>1.0799999999999998</v>
      </c>
      <c r="E76" s="158">
        <f t="shared" si="15"/>
        <v>0.70573437499015046</v>
      </c>
      <c r="F76" s="157">
        <f t="shared" si="16"/>
        <v>0</v>
      </c>
      <c r="G76" s="157">
        <f t="shared" si="8"/>
        <v>40.056500000315111</v>
      </c>
      <c r="H76" s="159">
        <f t="shared" si="17"/>
        <v>0.8899858562715558</v>
      </c>
      <c r="I76" s="157" t="str">
        <f t="shared" si="13"/>
        <v/>
      </c>
      <c r="J76" s="157" t="str">
        <f t="shared" si="10"/>
        <v/>
      </c>
      <c r="K76" s="157" t="str">
        <f t="shared" si="20"/>
        <v/>
      </c>
      <c r="L76" s="157" t="str">
        <f t="shared" si="12"/>
        <v/>
      </c>
      <c r="M76" s="160">
        <f t="shared" si="14"/>
        <v>928.9559999999999</v>
      </c>
      <c r="N76" s="160">
        <f t="shared" si="18"/>
        <v>0</v>
      </c>
      <c r="O76" s="161">
        <f t="shared" si="5"/>
        <v>928.9559999999999</v>
      </c>
    </row>
    <row r="77" spans="2:15" x14ac:dyDescent="0.25">
      <c r="B77" s="156">
        <v>59</v>
      </c>
      <c r="C77" s="157">
        <f t="shared" si="6"/>
        <v>1.0799999999999998</v>
      </c>
      <c r="D77" s="157">
        <f t="shared" si="7"/>
        <v>1.0799999999999998</v>
      </c>
      <c r="E77" s="158">
        <f t="shared" si="15"/>
        <v>0.70573437499015046</v>
      </c>
      <c r="F77" s="157">
        <f t="shared" si="16"/>
        <v>0</v>
      </c>
      <c r="G77" s="157">
        <f t="shared" si="8"/>
        <v>40.430765625324959</v>
      </c>
      <c r="H77" s="159">
        <f t="shared" si="17"/>
        <v>0.89830138840104234</v>
      </c>
      <c r="I77" s="157" t="str">
        <f t="shared" si="13"/>
        <v/>
      </c>
      <c r="J77" s="157" t="str">
        <f t="shared" si="10"/>
        <v/>
      </c>
      <c r="K77" s="157" t="str">
        <f t="shared" si="20"/>
        <v/>
      </c>
      <c r="L77" s="157" t="str">
        <f t="shared" si="12"/>
        <v/>
      </c>
      <c r="M77" s="160">
        <f t="shared" si="14"/>
        <v>928.9559999999999</v>
      </c>
      <c r="N77" s="160">
        <f t="shared" si="18"/>
        <v>0</v>
      </c>
      <c r="O77" s="161">
        <f t="shared" si="5"/>
        <v>928.9559999999999</v>
      </c>
    </row>
    <row r="78" spans="2:15" ht="15.75" thickBot="1" x14ac:dyDescent="0.3">
      <c r="B78" s="162">
        <v>60</v>
      </c>
      <c r="C78" s="163">
        <f t="shared" si="6"/>
        <v>1.0799999999999998</v>
      </c>
      <c r="D78" s="163">
        <f t="shared" si="7"/>
        <v>1.0799999999999998</v>
      </c>
      <c r="E78" s="164">
        <f t="shared" si="15"/>
        <v>0.70573437499015046</v>
      </c>
      <c r="F78" s="163">
        <f t="shared" si="16"/>
        <v>0</v>
      </c>
      <c r="G78" s="163">
        <f t="shared" si="8"/>
        <v>40.805031250334807</v>
      </c>
      <c r="H78" s="165">
        <f t="shared" si="17"/>
        <v>0.90661692053052889</v>
      </c>
      <c r="I78" s="163" t="str">
        <f t="shared" si="13"/>
        <v/>
      </c>
      <c r="J78" s="163" t="str">
        <f t="shared" si="10"/>
        <v/>
      </c>
      <c r="K78" s="163" t="str">
        <f t="shared" si="20"/>
        <v/>
      </c>
      <c r="L78" s="163" t="str">
        <f t="shared" si="12"/>
        <v/>
      </c>
      <c r="M78" s="166">
        <f t="shared" si="14"/>
        <v>0</v>
      </c>
      <c r="N78" s="166">
        <f t="shared" si="18"/>
        <v>0</v>
      </c>
      <c r="O78" s="167">
        <f>SUM(M78:N78)</f>
        <v>0</v>
      </c>
    </row>
    <row r="79" spans="2:15" ht="41.25" customHeight="1" thickBot="1" x14ac:dyDescent="0.3">
      <c r="M79" s="178" t="s">
        <v>19</v>
      </c>
      <c r="N79" s="194"/>
      <c r="O79" s="140">
        <f>SUM(O18:O78)</f>
        <v>31584.503999999972</v>
      </c>
    </row>
    <row r="80" spans="2:15" x14ac:dyDescent="0.25">
      <c r="H80" t="s">
        <v>48</v>
      </c>
      <c r="L80" s="23">
        <f>+COUNTIF(L18:L78,"ENCENDIDO BOMBA 2")</f>
        <v>0</v>
      </c>
    </row>
    <row r="81" spans="12:12" x14ac:dyDescent="0.25">
      <c r="L81" s="23"/>
    </row>
  </sheetData>
  <mergeCells count="5">
    <mergeCell ref="B2:O2"/>
    <mergeCell ref="B4:D4"/>
    <mergeCell ref="F4:H4"/>
    <mergeCell ref="M4:O4"/>
    <mergeCell ref="M79:N7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22" scale="42" orientation="landscape" horizontalDpi="300" verticalDpi="300" r:id="rId1"/>
  <colBreaks count="1" manualBreakCount="1">
    <brk id="50" max="3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pageSetUpPr fitToPage="1"/>
  </sheetPr>
  <dimension ref="A2:U81"/>
  <sheetViews>
    <sheetView view="pageBreakPreview" zoomScale="55" zoomScaleNormal="70" zoomScaleSheetLayoutView="55" workbookViewId="0">
      <selection activeCell="R68" sqref="R68"/>
    </sheetView>
  </sheetViews>
  <sheetFormatPr baseColWidth="10" defaultRowHeight="15" x14ac:dyDescent="0.25"/>
  <cols>
    <col min="1" max="1" width="3.5703125" customWidth="1"/>
    <col min="2" max="2" width="19.5703125" customWidth="1"/>
    <col min="3" max="3" width="17.5703125" customWidth="1"/>
    <col min="4" max="4" width="19.85546875" customWidth="1"/>
    <col min="5" max="6" width="17.5703125" customWidth="1"/>
    <col min="7" max="7" width="22.28515625" customWidth="1"/>
    <col min="8" max="8" width="22.85546875" customWidth="1"/>
    <col min="9" max="9" width="3.85546875" hidden="1" customWidth="1"/>
    <col min="10" max="11" width="4.140625" hidden="1" customWidth="1"/>
    <col min="12" max="12" width="25.28515625" customWidth="1"/>
    <col min="13" max="13" width="20.85546875" customWidth="1"/>
    <col min="14" max="14" width="19.7109375" customWidth="1"/>
    <col min="15" max="15" width="20.42578125" customWidth="1"/>
    <col min="16" max="16" width="4.5703125" customWidth="1"/>
    <col min="17" max="17" width="16.28515625" customWidth="1"/>
    <col min="18" max="18" width="17.85546875" customWidth="1"/>
    <col min="19" max="19" width="16.140625" customWidth="1"/>
    <col min="20" max="20" width="16.85546875" customWidth="1"/>
    <col min="21" max="23" width="10" customWidth="1"/>
    <col min="24" max="24" width="14.140625" customWidth="1"/>
    <col min="25" max="25" width="14.85546875" customWidth="1"/>
    <col min="26" max="26" width="11" customWidth="1"/>
    <col min="27" max="27" width="14.5703125" customWidth="1"/>
    <col min="28" max="28" width="8.5703125" customWidth="1"/>
    <col min="29" max="31" width="10.140625" customWidth="1"/>
    <col min="32" max="34" width="11" bestFit="1" customWidth="1"/>
    <col min="35" max="35" width="5.85546875" bestFit="1" customWidth="1"/>
    <col min="36" max="36" width="4" customWidth="1"/>
    <col min="37" max="37" width="4.140625" customWidth="1"/>
    <col min="38" max="38" width="9.5703125" bestFit="1" customWidth="1"/>
    <col min="39" max="39" width="14.42578125" customWidth="1"/>
    <col min="40" max="40" width="20.140625" customWidth="1"/>
    <col min="41" max="41" width="18.85546875" customWidth="1"/>
    <col min="42" max="42" width="17" customWidth="1"/>
    <col min="43" max="43" width="20" customWidth="1"/>
    <col min="44" max="44" width="20.28515625" customWidth="1"/>
    <col min="45" max="45" width="22.140625" customWidth="1"/>
    <col min="46" max="46" width="19" customWidth="1"/>
    <col min="47" max="48" width="10" customWidth="1"/>
    <col min="49" max="49" width="7.42578125" customWidth="1"/>
    <col min="50" max="50" width="6.7109375" bestFit="1" customWidth="1"/>
  </cols>
  <sheetData>
    <row r="2" spans="1:19" x14ac:dyDescent="0.25">
      <c r="B2" s="180" t="s">
        <v>52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9" ht="15.75" thickBot="1" x14ac:dyDescent="0.3"/>
    <row r="4" spans="1:19" ht="16.5" thickBot="1" x14ac:dyDescent="0.3">
      <c r="A4" s="1"/>
      <c r="B4" s="181" t="s">
        <v>33</v>
      </c>
      <c r="C4" s="182"/>
      <c r="D4" s="183"/>
      <c r="F4" s="181" t="s">
        <v>34</v>
      </c>
      <c r="G4" s="182"/>
      <c r="H4" s="183"/>
      <c r="M4" s="181" t="s">
        <v>35</v>
      </c>
      <c r="N4" s="182"/>
      <c r="O4" s="183"/>
      <c r="R4" s="4" t="s">
        <v>36</v>
      </c>
      <c r="S4" s="4" t="s">
        <v>37</v>
      </c>
    </row>
    <row r="5" spans="1:19" ht="15.75" x14ac:dyDescent="0.25">
      <c r="A5" s="1"/>
      <c r="B5" s="25"/>
      <c r="C5" s="7"/>
      <c r="D5" s="26"/>
      <c r="F5" s="25" t="s">
        <v>16</v>
      </c>
      <c r="G5" s="24">
        <v>58.824597510427516</v>
      </c>
      <c r="H5" s="26" t="s">
        <v>14</v>
      </c>
      <c r="M5" s="50" t="s">
        <v>78</v>
      </c>
      <c r="N5" s="31">
        <f>+G11*$S$21</f>
        <v>3.7163794387259954</v>
      </c>
      <c r="O5" s="26" t="s">
        <v>31</v>
      </c>
      <c r="R5" s="3" t="s">
        <v>26</v>
      </c>
      <c r="S5" s="20">
        <f>152000/0.257</f>
        <v>591439.68871595326</v>
      </c>
    </row>
    <row r="6" spans="1:19" ht="15.75" x14ac:dyDescent="0.25">
      <c r="A6" s="1"/>
      <c r="B6" s="25" t="s">
        <v>0</v>
      </c>
      <c r="C6" s="7">
        <v>18</v>
      </c>
      <c r="D6" s="26" t="s">
        <v>1</v>
      </c>
      <c r="F6" s="25" t="s">
        <v>10</v>
      </c>
      <c r="G6" s="7">
        <f>+C6*$G$5*60/1000</f>
        <v>63.530565311261718</v>
      </c>
      <c r="H6" s="26" t="s">
        <v>31</v>
      </c>
      <c r="M6" s="25" t="s">
        <v>38</v>
      </c>
      <c r="N6" s="32">
        <f>+S8</f>
        <v>631723.2295719845</v>
      </c>
      <c r="O6" s="26" t="s">
        <v>39</v>
      </c>
      <c r="R6" s="3" t="s">
        <v>27</v>
      </c>
      <c r="S6" s="20">
        <v>723730</v>
      </c>
    </row>
    <row r="7" spans="1:19" ht="15.75" x14ac:dyDescent="0.25">
      <c r="A7" s="1"/>
      <c r="B7" s="25" t="s">
        <v>0</v>
      </c>
      <c r="C7" s="7">
        <f>+C6/1000</f>
        <v>1.7999999999999999E-2</v>
      </c>
      <c r="D7" s="26" t="s">
        <v>2</v>
      </c>
      <c r="F7" s="25" t="s">
        <v>5</v>
      </c>
      <c r="G7" s="22">
        <f>+G6/G11</f>
        <v>45.3789752223298</v>
      </c>
      <c r="H7" s="26" t="s">
        <v>32</v>
      </c>
      <c r="M7" s="25" t="s">
        <v>45</v>
      </c>
      <c r="N7" s="32">
        <f>+N5*N6</f>
        <v>2347723.221346905</v>
      </c>
      <c r="O7" s="26" t="s">
        <v>46</v>
      </c>
      <c r="Q7" s="5"/>
      <c r="R7" s="3" t="s">
        <v>28</v>
      </c>
      <c r="S7" s="21">
        <v>580000</v>
      </c>
    </row>
    <row r="8" spans="1:19" ht="15.75" x14ac:dyDescent="0.25">
      <c r="A8" s="1"/>
      <c r="B8" s="25" t="s">
        <v>13</v>
      </c>
      <c r="C8" s="24">
        <v>0.97549248311458736</v>
      </c>
      <c r="D8" s="26"/>
      <c r="F8" s="25" t="s">
        <v>23</v>
      </c>
      <c r="G8" s="34">
        <v>0.2</v>
      </c>
      <c r="H8" s="26" t="s">
        <v>6</v>
      </c>
      <c r="M8" s="25" t="s">
        <v>40</v>
      </c>
      <c r="N8" s="34">
        <f>365*10</f>
        <v>3650</v>
      </c>
      <c r="O8" s="26" t="s">
        <v>44</v>
      </c>
      <c r="Q8" s="5"/>
      <c r="R8" s="3" t="s">
        <v>29</v>
      </c>
      <c r="S8" s="20">
        <f>+AVERAGE(S5:S7)</f>
        <v>631723.2295719845</v>
      </c>
    </row>
    <row r="9" spans="1:19" x14ac:dyDescent="0.25">
      <c r="B9" s="25" t="s">
        <v>12</v>
      </c>
      <c r="C9" s="7">
        <f>$C$8*C6</f>
        <v>17.558864696062571</v>
      </c>
      <c r="D9" s="26" t="s">
        <v>1</v>
      </c>
      <c r="F9" s="25"/>
      <c r="G9" s="7">
        <f>+G8+0.4</f>
        <v>0.60000000000000009</v>
      </c>
      <c r="H9" s="26" t="s">
        <v>7</v>
      </c>
      <c r="M9" s="25" t="s">
        <v>40</v>
      </c>
      <c r="N9" s="85">
        <f>+N8*16</f>
        <v>58400</v>
      </c>
      <c r="O9" s="26" t="s">
        <v>41</v>
      </c>
      <c r="Q9" s="5"/>
    </row>
    <row r="10" spans="1:19" ht="15.75" x14ac:dyDescent="0.25">
      <c r="A10" s="1"/>
      <c r="B10" s="25" t="s">
        <v>12</v>
      </c>
      <c r="C10" s="7">
        <f>C8*C7</f>
        <v>1.7558864696062573E-2</v>
      </c>
      <c r="D10" s="26" t="s">
        <v>1</v>
      </c>
      <c r="F10" s="25"/>
      <c r="G10" s="7">
        <f>+G9+0.4</f>
        <v>1</v>
      </c>
      <c r="H10" s="26" t="s">
        <v>8</v>
      </c>
      <c r="M10" s="25" t="s">
        <v>42</v>
      </c>
      <c r="N10" s="32">
        <f>N5*N6/N9</f>
        <v>40.20074009155659</v>
      </c>
      <c r="O10" s="26" t="s">
        <v>43</v>
      </c>
      <c r="R10" t="s">
        <v>15</v>
      </c>
      <c r="S10" s="5">
        <f>+(208.12+123.65)/2</f>
        <v>165.88499999999999</v>
      </c>
    </row>
    <row r="11" spans="1:19" ht="15.75" x14ac:dyDescent="0.25">
      <c r="A11" s="1"/>
      <c r="B11" s="25" t="s">
        <v>12</v>
      </c>
      <c r="C11" s="7">
        <f>+C10*60</f>
        <v>1.0535318817637545</v>
      </c>
      <c r="D11" s="26" t="s">
        <v>2</v>
      </c>
      <c r="F11" s="25"/>
      <c r="G11" s="7">
        <f>+G10+0.4</f>
        <v>1.4</v>
      </c>
      <c r="H11" s="26" t="s">
        <v>9</v>
      </c>
      <c r="M11" s="25"/>
      <c r="N11" s="7"/>
      <c r="O11" s="26"/>
      <c r="R11" t="s">
        <v>30</v>
      </c>
      <c r="S11">
        <v>5.6</v>
      </c>
    </row>
    <row r="12" spans="1:19" ht="16.5" thickBot="1" x14ac:dyDescent="0.3">
      <c r="A12" s="1"/>
      <c r="B12" s="27"/>
      <c r="C12" s="28"/>
      <c r="D12" s="29"/>
      <c r="F12" s="27"/>
      <c r="G12" s="28"/>
      <c r="H12" s="29"/>
      <c r="M12" s="27" t="s">
        <v>47</v>
      </c>
      <c r="N12" s="37">
        <f>N10+O79</f>
        <v>31624.704740091529</v>
      </c>
      <c r="O12" s="29" t="s">
        <v>46</v>
      </c>
    </row>
    <row r="13" spans="1:19" ht="15.75" x14ac:dyDescent="0.25">
      <c r="A13" s="1"/>
    </row>
    <row r="14" spans="1:19" ht="3" customHeight="1" thickBot="1" x14ac:dyDescent="0.3">
      <c r="A14" s="1"/>
    </row>
    <row r="15" spans="1:19" ht="16.5" thickBot="1" x14ac:dyDescent="0.3">
      <c r="A15" s="1"/>
      <c r="B15" s="11">
        <v>1</v>
      </c>
      <c r="C15" s="12">
        <v>2</v>
      </c>
      <c r="D15" s="12">
        <v>3</v>
      </c>
      <c r="E15" s="12">
        <v>4</v>
      </c>
      <c r="F15" s="12">
        <v>5</v>
      </c>
      <c r="G15" s="12">
        <v>6</v>
      </c>
      <c r="H15" s="12">
        <v>7</v>
      </c>
      <c r="I15" s="12"/>
      <c r="J15" s="12"/>
      <c r="K15" s="12"/>
      <c r="L15" s="13">
        <v>8</v>
      </c>
      <c r="M15" s="13">
        <v>9</v>
      </c>
      <c r="N15" s="13">
        <v>10</v>
      </c>
      <c r="O15" s="13">
        <v>11</v>
      </c>
    </row>
    <row r="16" spans="1:19" ht="8.25" customHeight="1" thickBot="1" x14ac:dyDescent="0.3">
      <c r="A16" s="1"/>
      <c r="C16" s="1"/>
      <c r="Q16" s="2"/>
    </row>
    <row r="17" spans="1:21" ht="47.25" customHeight="1" thickBot="1" x14ac:dyDescent="0.3">
      <c r="A17" s="1"/>
      <c r="B17" s="134" t="s">
        <v>24</v>
      </c>
      <c r="C17" s="135" t="s">
        <v>4</v>
      </c>
      <c r="D17" s="136" t="s">
        <v>11</v>
      </c>
      <c r="E17" s="135" t="s">
        <v>20</v>
      </c>
      <c r="F17" s="135" t="s">
        <v>21</v>
      </c>
      <c r="G17" s="135" t="s">
        <v>22</v>
      </c>
      <c r="H17" s="135" t="s">
        <v>23</v>
      </c>
      <c r="I17" s="137" t="s">
        <v>3</v>
      </c>
      <c r="J17" s="137" t="s">
        <v>3</v>
      </c>
      <c r="K17" s="137" t="s">
        <v>3</v>
      </c>
      <c r="L17" s="137" t="s">
        <v>3</v>
      </c>
      <c r="M17" s="136" t="s">
        <v>17</v>
      </c>
      <c r="N17" s="136" t="s">
        <v>18</v>
      </c>
      <c r="O17" s="138" t="s">
        <v>25</v>
      </c>
      <c r="Q17" s="8"/>
      <c r="R17" s="8"/>
      <c r="S17" s="8"/>
      <c r="T17" s="8"/>
      <c r="U17" s="8"/>
    </row>
    <row r="18" spans="1:21" ht="15.75" x14ac:dyDescent="0.25">
      <c r="A18" s="1"/>
      <c r="B18" s="151">
        <v>0</v>
      </c>
      <c r="C18" s="152"/>
      <c r="D18" s="152"/>
      <c r="E18" s="153">
        <v>0</v>
      </c>
      <c r="F18" s="153">
        <v>0</v>
      </c>
      <c r="G18" s="152"/>
      <c r="H18" s="152"/>
      <c r="I18" s="152"/>
      <c r="J18" s="152"/>
      <c r="K18" s="152"/>
      <c r="L18" s="152"/>
      <c r="M18" s="154">
        <f t="shared" ref="M18:M49" si="0">IF(E19&gt;0,$S$10*$S$11,0)</f>
        <v>0</v>
      </c>
      <c r="N18" s="154">
        <f>+$S$10*F19</f>
        <v>0</v>
      </c>
      <c r="O18" s="155">
        <f>SUM(M18:N18)</f>
        <v>0</v>
      </c>
      <c r="Q18" s="7"/>
      <c r="R18" s="9" t="s">
        <v>79</v>
      </c>
      <c r="S18" s="22">
        <f>SQRT(G7)</f>
        <v>6.7363918548678416</v>
      </c>
      <c r="T18" s="7"/>
      <c r="U18" s="7"/>
    </row>
    <row r="19" spans="1:21" ht="15.75" x14ac:dyDescent="0.25">
      <c r="A19" s="1"/>
      <c r="B19" s="156">
        <v>1</v>
      </c>
      <c r="C19" s="157">
        <f>+$C$7*60</f>
        <v>1.0799999999999998</v>
      </c>
      <c r="D19" s="157">
        <f>+C19*1</f>
        <v>1.0799999999999998</v>
      </c>
      <c r="E19" s="158">
        <f t="shared" ref="E19:E50" si="1">IF(E18=0,IF(H18&lt;$G$9,0,$C$11),IF(H18&lt;$G$8,0,E18))</f>
        <v>0</v>
      </c>
      <c r="F19" s="157">
        <f t="shared" ref="F19:F50" si="2">IF(F18=0,IF(H18&lt;$G$9,0,IF(H18&lt;$G$10,0,$C$11)),IF(H18&lt;$G$8,0,F18))</f>
        <v>0</v>
      </c>
      <c r="G19" s="157">
        <f>+D19-E19-F19</f>
        <v>1.0799999999999998</v>
      </c>
      <c r="H19" s="159">
        <f t="shared" ref="H19:H50" si="3">+G19/$G$7</f>
        <v>2.3799567855127771E-2</v>
      </c>
      <c r="I19" s="157" t="str">
        <f>+IF(E18=0,IF(E19&gt;0,"ENCENDIDO BOMBA 1",IF(F18=0,IF(F19&gt;0,"ENCENDIDO BOMBA 2",""))))</f>
        <v/>
      </c>
      <c r="J19" s="157" t="str">
        <f>+IF(F18=0,IF(F19&gt;0,"ENCENDIDO BOMBA 2",""),"")</f>
        <v/>
      </c>
      <c r="K19" s="157" t="str">
        <f>+IF(F18&gt;0,IF(F19=0,"APAGADO BOMBAS",""),"")</f>
        <v/>
      </c>
      <c r="L19" s="157" t="str">
        <f>+CONCATENATE(I19,J19,K19)</f>
        <v/>
      </c>
      <c r="M19" s="160">
        <f t="shared" si="0"/>
        <v>0</v>
      </c>
      <c r="N19" s="160">
        <f t="shared" ref="N19:N50" si="4">IF(F20&gt;0,$S$10*$S$11,0)</f>
        <v>0</v>
      </c>
      <c r="O19" s="161">
        <f t="shared" ref="O19:O77" si="5">SUM(M19:N19)</f>
        <v>0</v>
      </c>
      <c r="Q19" s="7"/>
      <c r="R19" s="9" t="s">
        <v>80</v>
      </c>
      <c r="S19" s="22">
        <f>+S18-0.2</f>
        <v>6.5363918548678415</v>
      </c>
      <c r="T19" s="9"/>
      <c r="U19" s="7"/>
    </row>
    <row r="20" spans="1:21" ht="15.75" x14ac:dyDescent="0.25">
      <c r="A20" s="1"/>
      <c r="B20" s="156">
        <v>2</v>
      </c>
      <c r="C20" s="157">
        <f t="shared" ref="C20:C78" si="6">+$C$7*60</f>
        <v>1.0799999999999998</v>
      </c>
      <c r="D20" s="157">
        <f t="shared" ref="D20:D78" si="7">+C20*1</f>
        <v>1.0799999999999998</v>
      </c>
      <c r="E20" s="158">
        <f t="shared" si="1"/>
        <v>0</v>
      </c>
      <c r="F20" s="157">
        <f t="shared" si="2"/>
        <v>0</v>
      </c>
      <c r="G20" s="157">
        <f t="shared" ref="G20:G78" si="8">+G19+D20-E20-F20</f>
        <v>2.1599999999999997</v>
      </c>
      <c r="H20" s="159">
        <f t="shared" si="3"/>
        <v>4.7599135710255543E-2</v>
      </c>
      <c r="I20" s="157" t="str">
        <f t="shared" ref="I20:I21" si="9">+IF(E19=0,IF(E20&gt;0,"ENCENDIDO BOMBA 1",IF(F19=0,IF(F20&gt;0,"ENCENDIDO BOMBA 2",""))))</f>
        <v/>
      </c>
      <c r="J20" s="157" t="str">
        <f t="shared" ref="J20:J78" si="10">+IF(F19=0,IF(F20&gt;0,"ENCENDIDO BOMBA 2",""),"")</f>
        <v/>
      </c>
      <c r="K20" s="157" t="str">
        <f t="shared" ref="K20:K57" si="11">+IF(F19&gt;0,IF(F20=0,"APAGADO BOMBAS",""),"")</f>
        <v/>
      </c>
      <c r="L20" s="157" t="str">
        <f t="shared" ref="L20:L78" si="12">+CONCATENATE(I20,J20,K20)</f>
        <v/>
      </c>
      <c r="M20" s="160">
        <f t="shared" si="0"/>
        <v>0</v>
      </c>
      <c r="N20" s="160">
        <f t="shared" si="4"/>
        <v>0</v>
      </c>
      <c r="O20" s="161">
        <f t="shared" si="5"/>
        <v>0</v>
      </c>
      <c r="Q20" s="7"/>
      <c r="R20" s="7" t="s">
        <v>81</v>
      </c>
      <c r="S20" s="9">
        <f>+S19*S19</f>
        <v>42.72441848038266</v>
      </c>
      <c r="T20" s="9"/>
      <c r="U20" s="7"/>
    </row>
    <row r="21" spans="1:21" x14ac:dyDescent="0.25">
      <c r="B21" s="156">
        <v>3</v>
      </c>
      <c r="C21" s="157">
        <f t="shared" si="6"/>
        <v>1.0799999999999998</v>
      </c>
      <c r="D21" s="157">
        <f t="shared" si="7"/>
        <v>1.0799999999999998</v>
      </c>
      <c r="E21" s="158">
        <f t="shared" si="1"/>
        <v>0</v>
      </c>
      <c r="F21" s="157">
        <f t="shared" si="2"/>
        <v>0</v>
      </c>
      <c r="G21" s="157">
        <f t="shared" si="8"/>
        <v>3.2399999999999993</v>
      </c>
      <c r="H21" s="159">
        <f t="shared" si="3"/>
        <v>7.1398703565383304E-2</v>
      </c>
      <c r="I21" s="157" t="str">
        <f t="shared" si="9"/>
        <v/>
      </c>
      <c r="J21" s="157" t="str">
        <f t="shared" si="10"/>
        <v/>
      </c>
      <c r="K21" s="157" t="str">
        <f t="shared" si="11"/>
        <v/>
      </c>
      <c r="L21" s="157" t="str">
        <f t="shared" si="12"/>
        <v/>
      </c>
      <c r="M21" s="160">
        <f t="shared" si="0"/>
        <v>0</v>
      </c>
      <c r="N21" s="160">
        <f t="shared" si="4"/>
        <v>0</v>
      </c>
      <c r="O21" s="161">
        <f t="shared" si="5"/>
        <v>0</v>
      </c>
      <c r="R21" s="6" t="s">
        <v>82</v>
      </c>
      <c r="S21" s="9">
        <f>+G7-S20</f>
        <v>2.6545567419471396</v>
      </c>
      <c r="T21" s="9"/>
      <c r="U21" s="7"/>
    </row>
    <row r="22" spans="1:21" x14ac:dyDescent="0.25">
      <c r="B22" s="156">
        <v>4</v>
      </c>
      <c r="C22" s="157">
        <f t="shared" si="6"/>
        <v>1.0799999999999998</v>
      </c>
      <c r="D22" s="157">
        <f t="shared" si="7"/>
        <v>1.0799999999999998</v>
      </c>
      <c r="E22" s="158">
        <f t="shared" si="1"/>
        <v>0</v>
      </c>
      <c r="F22" s="157">
        <f t="shared" si="2"/>
        <v>0</v>
      </c>
      <c r="G22" s="157">
        <f t="shared" si="8"/>
        <v>4.3199999999999994</v>
      </c>
      <c r="H22" s="159">
        <f t="shared" si="3"/>
        <v>9.5198271420511085E-2</v>
      </c>
      <c r="I22" s="157" t="str">
        <f>+IF(E21=0,IF(E22&gt;0,"ENCENDIDO BOMBA 1",""),"")</f>
        <v/>
      </c>
      <c r="J22" s="157" t="str">
        <f t="shared" si="10"/>
        <v/>
      </c>
      <c r="K22" s="157" t="str">
        <f t="shared" si="11"/>
        <v/>
      </c>
      <c r="L22" s="157" t="str">
        <f t="shared" si="12"/>
        <v/>
      </c>
      <c r="M22" s="160">
        <f t="shared" si="0"/>
        <v>0</v>
      </c>
      <c r="N22" s="160">
        <f t="shared" si="4"/>
        <v>0</v>
      </c>
      <c r="O22" s="161">
        <f t="shared" si="5"/>
        <v>0</v>
      </c>
      <c r="S22" s="7"/>
      <c r="T22" s="9"/>
      <c r="U22" s="7"/>
    </row>
    <row r="23" spans="1:21" x14ac:dyDescent="0.25">
      <c r="B23" s="156">
        <v>5</v>
      </c>
      <c r="C23" s="157">
        <f t="shared" si="6"/>
        <v>1.0799999999999998</v>
      </c>
      <c r="D23" s="157">
        <f t="shared" si="7"/>
        <v>1.0799999999999998</v>
      </c>
      <c r="E23" s="158">
        <f t="shared" si="1"/>
        <v>0</v>
      </c>
      <c r="F23" s="157">
        <f t="shared" si="2"/>
        <v>0</v>
      </c>
      <c r="G23" s="157">
        <f t="shared" si="8"/>
        <v>5.3999999999999995</v>
      </c>
      <c r="H23" s="159">
        <f t="shared" si="3"/>
        <v>0.11899783927563885</v>
      </c>
      <c r="I23" s="157" t="str">
        <f t="shared" ref="I23:I78" si="13">+IF(E22=0,IF(E23&gt;0,"ENCENDIDO BOMBA 1",""),"")</f>
        <v/>
      </c>
      <c r="J23" s="157" t="str">
        <f t="shared" si="10"/>
        <v/>
      </c>
      <c r="K23" s="157" t="str">
        <f t="shared" si="11"/>
        <v/>
      </c>
      <c r="L23" s="157" t="str">
        <f t="shared" si="12"/>
        <v/>
      </c>
      <c r="M23" s="160">
        <f t="shared" si="0"/>
        <v>0</v>
      </c>
      <c r="N23" s="160">
        <f t="shared" si="4"/>
        <v>0</v>
      </c>
      <c r="O23" s="161">
        <f t="shared" si="5"/>
        <v>0</v>
      </c>
    </row>
    <row r="24" spans="1:21" x14ac:dyDescent="0.25">
      <c r="B24" s="156">
        <v>6</v>
      </c>
      <c r="C24" s="157">
        <f t="shared" si="6"/>
        <v>1.0799999999999998</v>
      </c>
      <c r="D24" s="157">
        <f t="shared" si="7"/>
        <v>1.0799999999999998</v>
      </c>
      <c r="E24" s="158">
        <f t="shared" si="1"/>
        <v>0</v>
      </c>
      <c r="F24" s="157">
        <f t="shared" si="2"/>
        <v>0</v>
      </c>
      <c r="G24" s="157">
        <f t="shared" si="8"/>
        <v>6.4799999999999995</v>
      </c>
      <c r="H24" s="159">
        <f t="shared" si="3"/>
        <v>0.14279740713076663</v>
      </c>
      <c r="I24" s="157" t="str">
        <f t="shared" si="13"/>
        <v/>
      </c>
      <c r="J24" s="157" t="str">
        <f t="shared" si="10"/>
        <v/>
      </c>
      <c r="K24" s="157" t="str">
        <f t="shared" si="11"/>
        <v/>
      </c>
      <c r="L24" s="157" t="str">
        <f t="shared" si="12"/>
        <v/>
      </c>
      <c r="M24" s="160">
        <f t="shared" si="0"/>
        <v>0</v>
      </c>
      <c r="N24" s="160">
        <f t="shared" si="4"/>
        <v>0</v>
      </c>
      <c r="O24" s="161">
        <f t="shared" si="5"/>
        <v>0</v>
      </c>
    </row>
    <row r="25" spans="1:21" x14ac:dyDescent="0.25">
      <c r="B25" s="156">
        <v>7</v>
      </c>
      <c r="C25" s="157">
        <f t="shared" si="6"/>
        <v>1.0799999999999998</v>
      </c>
      <c r="D25" s="157">
        <f t="shared" si="7"/>
        <v>1.0799999999999998</v>
      </c>
      <c r="E25" s="158">
        <f t="shared" si="1"/>
        <v>0</v>
      </c>
      <c r="F25" s="157">
        <f t="shared" si="2"/>
        <v>0</v>
      </c>
      <c r="G25" s="157">
        <f t="shared" si="8"/>
        <v>7.56</v>
      </c>
      <c r="H25" s="159">
        <f t="shared" si="3"/>
        <v>0.1665969749858944</v>
      </c>
      <c r="I25" s="157" t="str">
        <f t="shared" si="13"/>
        <v/>
      </c>
      <c r="J25" s="157" t="str">
        <f t="shared" si="10"/>
        <v/>
      </c>
      <c r="K25" s="157" t="str">
        <f t="shared" si="11"/>
        <v/>
      </c>
      <c r="L25" s="157" t="str">
        <f t="shared" si="12"/>
        <v/>
      </c>
      <c r="M25" s="160">
        <f t="shared" si="0"/>
        <v>0</v>
      </c>
      <c r="N25" s="160">
        <f t="shared" si="4"/>
        <v>0</v>
      </c>
      <c r="O25" s="161">
        <f t="shared" si="5"/>
        <v>0</v>
      </c>
    </row>
    <row r="26" spans="1:21" x14ac:dyDescent="0.25">
      <c r="B26" s="156">
        <v>8</v>
      </c>
      <c r="C26" s="157">
        <f t="shared" si="6"/>
        <v>1.0799999999999998</v>
      </c>
      <c r="D26" s="157">
        <f t="shared" si="7"/>
        <v>1.0799999999999998</v>
      </c>
      <c r="E26" s="158">
        <f t="shared" si="1"/>
        <v>0</v>
      </c>
      <c r="F26" s="157">
        <f t="shared" si="2"/>
        <v>0</v>
      </c>
      <c r="G26" s="157">
        <f t="shared" si="8"/>
        <v>8.6399999999999988</v>
      </c>
      <c r="H26" s="159">
        <f t="shared" si="3"/>
        <v>0.19039654284102217</v>
      </c>
      <c r="I26" s="157" t="str">
        <f t="shared" si="13"/>
        <v/>
      </c>
      <c r="J26" s="157" t="str">
        <f>+IF(F25=0,IF(F26&gt;0,"ENCENDIDO BOMBA 2",""),"")</f>
        <v/>
      </c>
      <c r="K26" s="157" t="str">
        <f t="shared" si="11"/>
        <v/>
      </c>
      <c r="L26" s="157" t="str">
        <f t="shared" si="12"/>
        <v/>
      </c>
      <c r="M26" s="160">
        <f t="shared" si="0"/>
        <v>0</v>
      </c>
      <c r="N26" s="160">
        <f t="shared" si="4"/>
        <v>0</v>
      </c>
      <c r="O26" s="161">
        <f t="shared" si="5"/>
        <v>0</v>
      </c>
    </row>
    <row r="27" spans="1:21" x14ac:dyDescent="0.25">
      <c r="B27" s="156">
        <v>9</v>
      </c>
      <c r="C27" s="157">
        <f t="shared" si="6"/>
        <v>1.0799999999999998</v>
      </c>
      <c r="D27" s="157">
        <f t="shared" si="7"/>
        <v>1.0799999999999998</v>
      </c>
      <c r="E27" s="158">
        <f t="shared" si="1"/>
        <v>0</v>
      </c>
      <c r="F27" s="157">
        <f t="shared" si="2"/>
        <v>0</v>
      </c>
      <c r="G27" s="157">
        <f t="shared" si="8"/>
        <v>9.7199999999999989</v>
      </c>
      <c r="H27" s="159">
        <f t="shared" si="3"/>
        <v>0.21419611069614994</v>
      </c>
      <c r="I27" s="157" t="str">
        <f t="shared" si="13"/>
        <v/>
      </c>
      <c r="J27" s="157" t="str">
        <f t="shared" si="10"/>
        <v/>
      </c>
      <c r="K27" s="157" t="str">
        <f t="shared" si="11"/>
        <v/>
      </c>
      <c r="L27" s="157" t="str">
        <f t="shared" si="12"/>
        <v/>
      </c>
      <c r="M27" s="160">
        <f t="shared" si="0"/>
        <v>0</v>
      </c>
      <c r="N27" s="160">
        <f t="shared" si="4"/>
        <v>0</v>
      </c>
      <c r="O27" s="161">
        <f t="shared" si="5"/>
        <v>0</v>
      </c>
    </row>
    <row r="28" spans="1:21" x14ac:dyDescent="0.25">
      <c r="B28" s="156">
        <v>10</v>
      </c>
      <c r="C28" s="157">
        <f t="shared" si="6"/>
        <v>1.0799999999999998</v>
      </c>
      <c r="D28" s="157">
        <f t="shared" si="7"/>
        <v>1.0799999999999998</v>
      </c>
      <c r="E28" s="158">
        <f t="shared" si="1"/>
        <v>0</v>
      </c>
      <c r="F28" s="157">
        <f t="shared" si="2"/>
        <v>0</v>
      </c>
      <c r="G28" s="157">
        <f t="shared" si="8"/>
        <v>10.799999999999999</v>
      </c>
      <c r="H28" s="159">
        <f t="shared" si="3"/>
        <v>0.23799567855127771</v>
      </c>
      <c r="I28" s="157" t="str">
        <f t="shared" si="13"/>
        <v/>
      </c>
      <c r="J28" s="157" t="str">
        <f t="shared" si="10"/>
        <v/>
      </c>
      <c r="K28" s="157" t="str">
        <f t="shared" si="11"/>
        <v/>
      </c>
      <c r="L28" s="157" t="str">
        <f t="shared" si="12"/>
        <v/>
      </c>
      <c r="M28" s="160">
        <f t="shared" si="0"/>
        <v>0</v>
      </c>
      <c r="N28" s="160">
        <f t="shared" si="4"/>
        <v>0</v>
      </c>
      <c r="O28" s="161">
        <f t="shared" si="5"/>
        <v>0</v>
      </c>
    </row>
    <row r="29" spans="1:21" x14ac:dyDescent="0.25">
      <c r="B29" s="156">
        <v>11</v>
      </c>
      <c r="C29" s="157">
        <f t="shared" si="6"/>
        <v>1.0799999999999998</v>
      </c>
      <c r="D29" s="157">
        <f t="shared" si="7"/>
        <v>1.0799999999999998</v>
      </c>
      <c r="E29" s="158">
        <f t="shared" si="1"/>
        <v>0</v>
      </c>
      <c r="F29" s="157">
        <f t="shared" si="2"/>
        <v>0</v>
      </c>
      <c r="G29" s="157">
        <f t="shared" si="8"/>
        <v>11.879999999999999</v>
      </c>
      <c r="H29" s="159">
        <f t="shared" si="3"/>
        <v>0.2617952464064055</v>
      </c>
      <c r="I29" s="157" t="str">
        <f t="shared" si="13"/>
        <v/>
      </c>
      <c r="J29" s="157" t="str">
        <f t="shared" si="10"/>
        <v/>
      </c>
      <c r="K29" s="157" t="str">
        <f t="shared" si="11"/>
        <v/>
      </c>
      <c r="L29" s="157" t="str">
        <f t="shared" si="12"/>
        <v/>
      </c>
      <c r="M29" s="160">
        <f t="shared" si="0"/>
        <v>0</v>
      </c>
      <c r="N29" s="160">
        <f t="shared" si="4"/>
        <v>0</v>
      </c>
      <c r="O29" s="161">
        <f t="shared" si="5"/>
        <v>0</v>
      </c>
    </row>
    <row r="30" spans="1:21" x14ac:dyDescent="0.25">
      <c r="B30" s="156">
        <v>12</v>
      </c>
      <c r="C30" s="157">
        <f t="shared" si="6"/>
        <v>1.0799999999999998</v>
      </c>
      <c r="D30" s="157">
        <f t="shared" si="7"/>
        <v>1.0799999999999998</v>
      </c>
      <c r="E30" s="158">
        <f t="shared" si="1"/>
        <v>0</v>
      </c>
      <c r="F30" s="157">
        <f t="shared" si="2"/>
        <v>0</v>
      </c>
      <c r="G30" s="157">
        <f t="shared" si="8"/>
        <v>12.959999999999999</v>
      </c>
      <c r="H30" s="159">
        <f t="shared" si="3"/>
        <v>0.28559481426153327</v>
      </c>
      <c r="I30" s="157" t="str">
        <f t="shared" si="13"/>
        <v/>
      </c>
      <c r="J30" s="157" t="str">
        <f t="shared" si="10"/>
        <v/>
      </c>
      <c r="K30" s="157" t="str">
        <f t="shared" si="11"/>
        <v/>
      </c>
      <c r="L30" s="157" t="str">
        <f t="shared" si="12"/>
        <v/>
      </c>
      <c r="M30" s="160">
        <f t="shared" si="0"/>
        <v>0</v>
      </c>
      <c r="N30" s="160">
        <f t="shared" si="4"/>
        <v>0</v>
      </c>
      <c r="O30" s="161">
        <f t="shared" si="5"/>
        <v>0</v>
      </c>
    </row>
    <row r="31" spans="1:21" x14ac:dyDescent="0.25">
      <c r="B31" s="156">
        <v>13</v>
      </c>
      <c r="C31" s="157">
        <f t="shared" si="6"/>
        <v>1.0799999999999998</v>
      </c>
      <c r="D31" s="157">
        <f t="shared" si="7"/>
        <v>1.0799999999999998</v>
      </c>
      <c r="E31" s="158">
        <f t="shared" si="1"/>
        <v>0</v>
      </c>
      <c r="F31" s="157">
        <f t="shared" si="2"/>
        <v>0</v>
      </c>
      <c r="G31" s="157">
        <f t="shared" si="8"/>
        <v>14.04</v>
      </c>
      <c r="H31" s="159">
        <f t="shared" si="3"/>
        <v>0.30939438211666104</v>
      </c>
      <c r="I31" s="157" t="str">
        <f t="shared" si="13"/>
        <v/>
      </c>
      <c r="J31" s="157" t="str">
        <f t="shared" si="10"/>
        <v/>
      </c>
      <c r="K31" s="157" t="str">
        <f t="shared" si="11"/>
        <v/>
      </c>
      <c r="L31" s="157" t="str">
        <f t="shared" si="12"/>
        <v/>
      </c>
      <c r="M31" s="160">
        <f t="shared" si="0"/>
        <v>0</v>
      </c>
      <c r="N31" s="160">
        <f t="shared" si="4"/>
        <v>0</v>
      </c>
      <c r="O31" s="161">
        <f t="shared" si="5"/>
        <v>0</v>
      </c>
    </row>
    <row r="32" spans="1:21" x14ac:dyDescent="0.25">
      <c r="B32" s="156">
        <v>14</v>
      </c>
      <c r="C32" s="157">
        <f t="shared" si="6"/>
        <v>1.0799999999999998</v>
      </c>
      <c r="D32" s="157">
        <f t="shared" si="7"/>
        <v>1.0799999999999998</v>
      </c>
      <c r="E32" s="158">
        <f t="shared" si="1"/>
        <v>0</v>
      </c>
      <c r="F32" s="157">
        <f t="shared" si="2"/>
        <v>0</v>
      </c>
      <c r="G32" s="157">
        <f t="shared" si="8"/>
        <v>15.12</v>
      </c>
      <c r="H32" s="159">
        <f t="shared" si="3"/>
        <v>0.33319394997178881</v>
      </c>
      <c r="I32" s="157" t="str">
        <f t="shared" si="13"/>
        <v/>
      </c>
      <c r="J32" s="157" t="str">
        <f>+IF(F31=0,IF(F32&gt;0,"ENCENDIDO BOMBA 2",""),"")</f>
        <v/>
      </c>
      <c r="K32" s="157" t="str">
        <f t="shared" si="11"/>
        <v/>
      </c>
      <c r="L32" s="157" t="str">
        <f t="shared" si="12"/>
        <v/>
      </c>
      <c r="M32" s="160">
        <f t="shared" si="0"/>
        <v>0</v>
      </c>
      <c r="N32" s="160">
        <f t="shared" si="4"/>
        <v>0</v>
      </c>
      <c r="O32" s="161">
        <f t="shared" si="5"/>
        <v>0</v>
      </c>
    </row>
    <row r="33" spans="2:15" x14ac:dyDescent="0.25">
      <c r="B33" s="156">
        <v>15</v>
      </c>
      <c r="C33" s="157">
        <f t="shared" si="6"/>
        <v>1.0799999999999998</v>
      </c>
      <c r="D33" s="157">
        <f t="shared" si="7"/>
        <v>1.0799999999999998</v>
      </c>
      <c r="E33" s="158">
        <f t="shared" si="1"/>
        <v>0</v>
      </c>
      <c r="F33" s="157">
        <f t="shared" si="2"/>
        <v>0</v>
      </c>
      <c r="G33" s="157">
        <f t="shared" si="8"/>
        <v>16.2</v>
      </c>
      <c r="H33" s="159">
        <f t="shared" si="3"/>
        <v>0.35699351782691657</v>
      </c>
      <c r="I33" s="157" t="str">
        <f t="shared" si="13"/>
        <v/>
      </c>
      <c r="J33" s="157" t="str">
        <f t="shared" si="10"/>
        <v/>
      </c>
      <c r="K33" s="157" t="str">
        <f t="shared" si="11"/>
        <v/>
      </c>
      <c r="L33" s="157" t="str">
        <f t="shared" si="12"/>
        <v/>
      </c>
      <c r="M33" s="160">
        <f t="shared" si="0"/>
        <v>0</v>
      </c>
      <c r="N33" s="160">
        <f t="shared" si="4"/>
        <v>0</v>
      </c>
      <c r="O33" s="161">
        <f t="shared" si="5"/>
        <v>0</v>
      </c>
    </row>
    <row r="34" spans="2:15" x14ac:dyDescent="0.25">
      <c r="B34" s="156">
        <v>16</v>
      </c>
      <c r="C34" s="157">
        <f t="shared" si="6"/>
        <v>1.0799999999999998</v>
      </c>
      <c r="D34" s="157">
        <f t="shared" si="7"/>
        <v>1.0799999999999998</v>
      </c>
      <c r="E34" s="158">
        <f t="shared" si="1"/>
        <v>0</v>
      </c>
      <c r="F34" s="157">
        <f t="shared" si="2"/>
        <v>0</v>
      </c>
      <c r="G34" s="157">
        <f t="shared" si="8"/>
        <v>17.279999999999998</v>
      </c>
      <c r="H34" s="159">
        <f t="shared" si="3"/>
        <v>0.38079308568204434</v>
      </c>
      <c r="I34" s="157" t="str">
        <f t="shared" si="13"/>
        <v/>
      </c>
      <c r="J34" s="157" t="str">
        <f t="shared" si="10"/>
        <v/>
      </c>
      <c r="K34" s="157" t="str">
        <f>+IF(F33&gt;0,IF(F34=0,"APAGADO BOMBAS",""),"")</f>
        <v/>
      </c>
      <c r="L34" s="157" t="str">
        <f t="shared" si="12"/>
        <v/>
      </c>
      <c r="M34" s="160">
        <f t="shared" si="0"/>
        <v>0</v>
      </c>
      <c r="N34" s="160">
        <f t="shared" si="4"/>
        <v>0</v>
      </c>
      <c r="O34" s="161">
        <f t="shared" si="5"/>
        <v>0</v>
      </c>
    </row>
    <row r="35" spans="2:15" x14ac:dyDescent="0.25">
      <c r="B35" s="156">
        <v>17</v>
      </c>
      <c r="C35" s="157">
        <f t="shared" si="6"/>
        <v>1.0799999999999998</v>
      </c>
      <c r="D35" s="157">
        <f t="shared" si="7"/>
        <v>1.0799999999999998</v>
      </c>
      <c r="E35" s="158">
        <f t="shared" si="1"/>
        <v>0</v>
      </c>
      <c r="F35" s="157">
        <f t="shared" si="2"/>
        <v>0</v>
      </c>
      <c r="G35" s="157">
        <f t="shared" si="8"/>
        <v>18.359999999999996</v>
      </c>
      <c r="H35" s="159">
        <f t="shared" si="3"/>
        <v>0.40459265353717205</v>
      </c>
      <c r="I35" s="157" t="str">
        <f>+IF(E34=0,IF(E35&gt;0,"ENCENDIDO BOMBA 1",""),"")</f>
        <v/>
      </c>
      <c r="J35" s="157" t="str">
        <f t="shared" si="10"/>
        <v/>
      </c>
      <c r="K35" s="157" t="str">
        <f t="shared" si="11"/>
        <v/>
      </c>
      <c r="L35" s="157" t="str">
        <f t="shared" si="12"/>
        <v/>
      </c>
      <c r="M35" s="160">
        <f t="shared" si="0"/>
        <v>0</v>
      </c>
      <c r="N35" s="160">
        <f t="shared" si="4"/>
        <v>0</v>
      </c>
      <c r="O35" s="161">
        <f t="shared" si="5"/>
        <v>0</v>
      </c>
    </row>
    <row r="36" spans="2:15" x14ac:dyDescent="0.25">
      <c r="B36" s="156">
        <v>18</v>
      </c>
      <c r="C36" s="157">
        <f t="shared" si="6"/>
        <v>1.0799999999999998</v>
      </c>
      <c r="D36" s="157">
        <f t="shared" si="7"/>
        <v>1.0799999999999998</v>
      </c>
      <c r="E36" s="158">
        <f t="shared" si="1"/>
        <v>0</v>
      </c>
      <c r="F36" s="157">
        <f t="shared" si="2"/>
        <v>0</v>
      </c>
      <c r="G36" s="157">
        <f t="shared" si="8"/>
        <v>19.439999999999994</v>
      </c>
      <c r="H36" s="159">
        <f t="shared" si="3"/>
        <v>0.42839222139229977</v>
      </c>
      <c r="I36" s="157" t="str">
        <f t="shared" si="13"/>
        <v/>
      </c>
      <c r="J36" s="157" t="str">
        <f t="shared" si="10"/>
        <v/>
      </c>
      <c r="K36" s="157" t="str">
        <f t="shared" si="11"/>
        <v/>
      </c>
      <c r="L36" s="157" t="str">
        <f t="shared" si="12"/>
        <v/>
      </c>
      <c r="M36" s="160">
        <f t="shared" si="0"/>
        <v>0</v>
      </c>
      <c r="N36" s="160">
        <f t="shared" si="4"/>
        <v>0</v>
      </c>
      <c r="O36" s="161">
        <f t="shared" si="5"/>
        <v>0</v>
      </c>
    </row>
    <row r="37" spans="2:15" x14ac:dyDescent="0.25">
      <c r="B37" s="156">
        <v>19</v>
      </c>
      <c r="C37" s="157">
        <f t="shared" si="6"/>
        <v>1.0799999999999998</v>
      </c>
      <c r="D37" s="157">
        <f t="shared" si="7"/>
        <v>1.0799999999999998</v>
      </c>
      <c r="E37" s="158">
        <f t="shared" si="1"/>
        <v>0</v>
      </c>
      <c r="F37" s="157">
        <f t="shared" si="2"/>
        <v>0</v>
      </c>
      <c r="G37" s="157">
        <f t="shared" si="8"/>
        <v>20.519999999999992</v>
      </c>
      <c r="H37" s="159">
        <f t="shared" si="3"/>
        <v>0.45219178924742753</v>
      </c>
      <c r="I37" s="157" t="str">
        <f t="shared" si="13"/>
        <v/>
      </c>
      <c r="J37" s="157" t="str">
        <f t="shared" si="10"/>
        <v/>
      </c>
      <c r="K37" s="157" t="str">
        <f t="shared" si="11"/>
        <v/>
      </c>
      <c r="L37" s="157" t="str">
        <f t="shared" si="12"/>
        <v/>
      </c>
      <c r="M37" s="160">
        <f t="shared" si="0"/>
        <v>0</v>
      </c>
      <c r="N37" s="160">
        <f t="shared" si="4"/>
        <v>0</v>
      </c>
      <c r="O37" s="161">
        <f t="shared" si="5"/>
        <v>0</v>
      </c>
    </row>
    <row r="38" spans="2:15" x14ac:dyDescent="0.25">
      <c r="B38" s="156">
        <v>20</v>
      </c>
      <c r="C38" s="157">
        <f t="shared" si="6"/>
        <v>1.0799999999999998</v>
      </c>
      <c r="D38" s="157">
        <f t="shared" si="7"/>
        <v>1.0799999999999998</v>
      </c>
      <c r="E38" s="158">
        <f t="shared" si="1"/>
        <v>0</v>
      </c>
      <c r="F38" s="157">
        <f t="shared" si="2"/>
        <v>0</v>
      </c>
      <c r="G38" s="157">
        <f t="shared" si="8"/>
        <v>21.599999999999991</v>
      </c>
      <c r="H38" s="159">
        <f t="shared" si="3"/>
        <v>0.47599135710255525</v>
      </c>
      <c r="I38" s="157" t="str">
        <f t="shared" si="13"/>
        <v/>
      </c>
      <c r="J38" s="157" t="str">
        <f t="shared" si="10"/>
        <v/>
      </c>
      <c r="K38" s="157" t="str">
        <f t="shared" si="11"/>
        <v/>
      </c>
      <c r="L38" s="157" t="str">
        <f t="shared" si="12"/>
        <v/>
      </c>
      <c r="M38" s="160">
        <f t="shared" si="0"/>
        <v>0</v>
      </c>
      <c r="N38" s="160">
        <f t="shared" si="4"/>
        <v>0</v>
      </c>
      <c r="O38" s="161">
        <f t="shared" si="5"/>
        <v>0</v>
      </c>
    </row>
    <row r="39" spans="2:15" x14ac:dyDescent="0.25">
      <c r="B39" s="156">
        <v>21</v>
      </c>
      <c r="C39" s="157">
        <f t="shared" si="6"/>
        <v>1.0799999999999998</v>
      </c>
      <c r="D39" s="157">
        <f t="shared" si="7"/>
        <v>1.0799999999999998</v>
      </c>
      <c r="E39" s="158">
        <f t="shared" si="1"/>
        <v>0</v>
      </c>
      <c r="F39" s="157">
        <f t="shared" si="2"/>
        <v>0</v>
      </c>
      <c r="G39" s="157">
        <f t="shared" si="8"/>
        <v>22.679999999999989</v>
      </c>
      <c r="H39" s="159">
        <f t="shared" si="3"/>
        <v>0.49979092495768301</v>
      </c>
      <c r="I39" s="157" t="str">
        <f t="shared" si="13"/>
        <v/>
      </c>
      <c r="J39" s="157" t="str">
        <f>+IF(F38=0,IF(F39&gt;0,"ENCENDIDO BOMBA 2",""),"")</f>
        <v/>
      </c>
      <c r="K39" s="157" t="str">
        <f t="shared" si="11"/>
        <v/>
      </c>
      <c r="L39" s="157" t="str">
        <f t="shared" si="12"/>
        <v/>
      </c>
      <c r="M39" s="160">
        <f t="shared" si="0"/>
        <v>0</v>
      </c>
      <c r="N39" s="160">
        <f t="shared" si="4"/>
        <v>0</v>
      </c>
      <c r="O39" s="161">
        <f t="shared" si="5"/>
        <v>0</v>
      </c>
    </row>
    <row r="40" spans="2:15" x14ac:dyDescent="0.25">
      <c r="B40" s="156">
        <v>22</v>
      </c>
      <c r="C40" s="157">
        <f t="shared" si="6"/>
        <v>1.0799999999999998</v>
      </c>
      <c r="D40" s="157">
        <f t="shared" si="7"/>
        <v>1.0799999999999998</v>
      </c>
      <c r="E40" s="158">
        <f t="shared" si="1"/>
        <v>0</v>
      </c>
      <c r="F40" s="157">
        <f t="shared" si="2"/>
        <v>0</v>
      </c>
      <c r="G40" s="157">
        <f t="shared" si="8"/>
        <v>23.759999999999987</v>
      </c>
      <c r="H40" s="159">
        <f t="shared" si="3"/>
        <v>0.52359049281281078</v>
      </c>
      <c r="I40" s="157" t="str">
        <f t="shared" si="13"/>
        <v/>
      </c>
      <c r="J40" s="157" t="str">
        <f t="shared" si="10"/>
        <v/>
      </c>
      <c r="K40" s="157" t="str">
        <f t="shared" si="11"/>
        <v/>
      </c>
      <c r="L40" s="157" t="str">
        <f t="shared" si="12"/>
        <v/>
      </c>
      <c r="M40" s="160">
        <f t="shared" si="0"/>
        <v>0</v>
      </c>
      <c r="N40" s="160">
        <f t="shared" si="4"/>
        <v>0</v>
      </c>
      <c r="O40" s="161">
        <f t="shared" si="5"/>
        <v>0</v>
      </c>
    </row>
    <row r="41" spans="2:15" x14ac:dyDescent="0.25">
      <c r="B41" s="156">
        <v>23</v>
      </c>
      <c r="C41" s="157">
        <f t="shared" si="6"/>
        <v>1.0799999999999998</v>
      </c>
      <c r="D41" s="157">
        <f t="shared" si="7"/>
        <v>1.0799999999999998</v>
      </c>
      <c r="E41" s="158">
        <f t="shared" si="1"/>
        <v>0</v>
      </c>
      <c r="F41" s="157">
        <f t="shared" si="2"/>
        <v>0</v>
      </c>
      <c r="G41" s="157">
        <f t="shared" si="8"/>
        <v>24.839999999999986</v>
      </c>
      <c r="H41" s="159">
        <f t="shared" si="3"/>
        <v>0.54739006066793849</v>
      </c>
      <c r="I41" s="157" t="str">
        <f t="shared" si="13"/>
        <v/>
      </c>
      <c r="J41" s="157" t="str">
        <f t="shared" si="10"/>
        <v/>
      </c>
      <c r="K41" s="157" t="str">
        <f t="shared" si="11"/>
        <v/>
      </c>
      <c r="L41" s="157" t="str">
        <f t="shared" si="12"/>
        <v/>
      </c>
      <c r="M41" s="160">
        <f t="shared" si="0"/>
        <v>0</v>
      </c>
      <c r="N41" s="160">
        <f t="shared" si="4"/>
        <v>0</v>
      </c>
      <c r="O41" s="161">
        <f t="shared" si="5"/>
        <v>0</v>
      </c>
    </row>
    <row r="42" spans="2:15" x14ac:dyDescent="0.25">
      <c r="B42" s="156">
        <v>24</v>
      </c>
      <c r="C42" s="157">
        <f t="shared" si="6"/>
        <v>1.0799999999999998</v>
      </c>
      <c r="D42" s="157">
        <f t="shared" si="7"/>
        <v>1.0799999999999998</v>
      </c>
      <c r="E42" s="158">
        <f t="shared" si="1"/>
        <v>0</v>
      </c>
      <c r="F42" s="157">
        <f t="shared" si="2"/>
        <v>0</v>
      </c>
      <c r="G42" s="157">
        <f t="shared" si="8"/>
        <v>25.919999999999984</v>
      </c>
      <c r="H42" s="159">
        <f t="shared" si="3"/>
        <v>0.57118962852306621</v>
      </c>
      <c r="I42" s="157" t="str">
        <f t="shared" si="13"/>
        <v/>
      </c>
      <c r="J42" s="157" t="str">
        <f t="shared" si="10"/>
        <v/>
      </c>
      <c r="K42" s="157" t="str">
        <f t="shared" si="11"/>
        <v/>
      </c>
      <c r="L42" s="157" t="str">
        <f t="shared" si="12"/>
        <v/>
      </c>
      <c r="M42" s="160">
        <f t="shared" si="0"/>
        <v>0</v>
      </c>
      <c r="N42" s="160">
        <f t="shared" si="4"/>
        <v>0</v>
      </c>
      <c r="O42" s="161">
        <f t="shared" si="5"/>
        <v>0</v>
      </c>
    </row>
    <row r="43" spans="2:15" x14ac:dyDescent="0.25">
      <c r="B43" s="156">
        <v>25</v>
      </c>
      <c r="C43" s="157">
        <f t="shared" si="6"/>
        <v>1.0799999999999998</v>
      </c>
      <c r="D43" s="157">
        <f t="shared" si="7"/>
        <v>1.0799999999999998</v>
      </c>
      <c r="E43" s="158">
        <f t="shared" si="1"/>
        <v>0</v>
      </c>
      <c r="F43" s="157">
        <f t="shared" si="2"/>
        <v>0</v>
      </c>
      <c r="G43" s="157">
        <f t="shared" si="8"/>
        <v>26.999999999999982</v>
      </c>
      <c r="H43" s="159">
        <f t="shared" si="3"/>
        <v>0.59498919637819392</v>
      </c>
      <c r="I43" s="157" t="str">
        <f t="shared" si="13"/>
        <v/>
      </c>
      <c r="J43" s="157" t="str">
        <f t="shared" si="10"/>
        <v/>
      </c>
      <c r="K43" s="157" t="str">
        <f>+IF(F42&gt;0,IF(F43=0,"APAGADO BOMBAS",""),"")</f>
        <v/>
      </c>
      <c r="L43" s="157" t="str">
        <f t="shared" si="12"/>
        <v/>
      </c>
      <c r="M43" s="160">
        <f t="shared" si="0"/>
        <v>0</v>
      </c>
      <c r="N43" s="160">
        <f t="shared" si="4"/>
        <v>0</v>
      </c>
      <c r="O43" s="161">
        <f t="shared" si="5"/>
        <v>0</v>
      </c>
    </row>
    <row r="44" spans="2:15" x14ac:dyDescent="0.25">
      <c r="B44" s="156">
        <v>26</v>
      </c>
      <c r="C44" s="157">
        <f t="shared" si="6"/>
        <v>1.0799999999999998</v>
      </c>
      <c r="D44" s="157">
        <f t="shared" si="7"/>
        <v>1.0799999999999998</v>
      </c>
      <c r="E44" s="158">
        <f t="shared" si="1"/>
        <v>0</v>
      </c>
      <c r="F44" s="157">
        <f t="shared" si="2"/>
        <v>0</v>
      </c>
      <c r="G44" s="157">
        <f t="shared" si="8"/>
        <v>28.079999999999981</v>
      </c>
      <c r="H44" s="159">
        <f t="shared" si="3"/>
        <v>0.61878876423332163</v>
      </c>
      <c r="I44" s="157" t="str">
        <f t="shared" si="13"/>
        <v/>
      </c>
      <c r="J44" s="157" t="str">
        <f t="shared" si="10"/>
        <v/>
      </c>
      <c r="K44" s="157" t="str">
        <f t="shared" si="11"/>
        <v/>
      </c>
      <c r="L44" s="157" t="str">
        <f t="shared" si="12"/>
        <v/>
      </c>
      <c r="M44" s="160">
        <f t="shared" si="0"/>
        <v>928.9559999999999</v>
      </c>
      <c r="N44" s="160">
        <f t="shared" si="4"/>
        <v>0</v>
      </c>
      <c r="O44" s="161">
        <f t="shared" si="5"/>
        <v>928.9559999999999</v>
      </c>
    </row>
    <row r="45" spans="2:15" x14ac:dyDescent="0.25">
      <c r="B45" s="156">
        <v>27</v>
      </c>
      <c r="C45" s="157">
        <f t="shared" si="6"/>
        <v>1.0799999999999998</v>
      </c>
      <c r="D45" s="157">
        <f t="shared" si="7"/>
        <v>1.0799999999999998</v>
      </c>
      <c r="E45" s="158">
        <f t="shared" si="1"/>
        <v>1.0535318817637545</v>
      </c>
      <c r="F45" s="157">
        <f t="shared" si="2"/>
        <v>0</v>
      </c>
      <c r="G45" s="157">
        <f t="shared" si="8"/>
        <v>28.106468118236226</v>
      </c>
      <c r="H45" s="159">
        <f t="shared" si="3"/>
        <v>0.61937203254439677</v>
      </c>
      <c r="I45" s="157" t="str">
        <f t="shared" si="13"/>
        <v>ENCENDIDO BOMBA 1</v>
      </c>
      <c r="J45" s="157" t="str">
        <f>+IF(F44=0,IF(F45&gt;0,"ENCENDIDO BOMBA 2",""),"")</f>
        <v/>
      </c>
      <c r="K45" s="157" t="str">
        <f t="shared" si="11"/>
        <v/>
      </c>
      <c r="L45" s="157" t="str">
        <f t="shared" si="12"/>
        <v>ENCENDIDO BOMBA 1</v>
      </c>
      <c r="M45" s="160">
        <f t="shared" si="0"/>
        <v>928.9559999999999</v>
      </c>
      <c r="N45" s="160">
        <f t="shared" si="4"/>
        <v>0</v>
      </c>
      <c r="O45" s="161">
        <f t="shared" si="5"/>
        <v>928.9559999999999</v>
      </c>
    </row>
    <row r="46" spans="2:15" x14ac:dyDescent="0.25">
      <c r="B46" s="156">
        <v>28</v>
      </c>
      <c r="C46" s="157">
        <f t="shared" si="6"/>
        <v>1.0799999999999998</v>
      </c>
      <c r="D46" s="157">
        <f t="shared" si="7"/>
        <v>1.0799999999999998</v>
      </c>
      <c r="E46" s="158">
        <f t="shared" si="1"/>
        <v>1.0535318817637545</v>
      </c>
      <c r="F46" s="157">
        <f t="shared" si="2"/>
        <v>0</v>
      </c>
      <c r="G46" s="157">
        <f t="shared" si="8"/>
        <v>28.132936236472471</v>
      </c>
      <c r="H46" s="159">
        <f t="shared" si="3"/>
        <v>0.61995530085547179</v>
      </c>
      <c r="I46" s="157" t="str">
        <f t="shared" si="13"/>
        <v/>
      </c>
      <c r="J46" s="157" t="str">
        <f t="shared" si="10"/>
        <v/>
      </c>
      <c r="K46" s="157" t="str">
        <f t="shared" si="11"/>
        <v/>
      </c>
      <c r="L46" s="157" t="str">
        <f t="shared" si="12"/>
        <v/>
      </c>
      <c r="M46" s="160">
        <f t="shared" si="0"/>
        <v>928.9559999999999</v>
      </c>
      <c r="N46" s="160">
        <f t="shared" si="4"/>
        <v>0</v>
      </c>
      <c r="O46" s="161">
        <f t="shared" si="5"/>
        <v>928.9559999999999</v>
      </c>
    </row>
    <row r="47" spans="2:15" x14ac:dyDescent="0.25">
      <c r="B47" s="156">
        <v>29</v>
      </c>
      <c r="C47" s="157">
        <f t="shared" si="6"/>
        <v>1.0799999999999998</v>
      </c>
      <c r="D47" s="157">
        <f t="shared" si="7"/>
        <v>1.0799999999999998</v>
      </c>
      <c r="E47" s="158">
        <f t="shared" si="1"/>
        <v>1.0535318817637545</v>
      </c>
      <c r="F47" s="157">
        <f t="shared" si="2"/>
        <v>0</v>
      </c>
      <c r="G47" s="157">
        <f t="shared" si="8"/>
        <v>28.159404354708716</v>
      </c>
      <c r="H47" s="159">
        <f t="shared" si="3"/>
        <v>0.62053856916654682</v>
      </c>
      <c r="I47" s="157" t="str">
        <f t="shared" si="13"/>
        <v/>
      </c>
      <c r="J47" s="157" t="str">
        <f t="shared" si="10"/>
        <v/>
      </c>
      <c r="K47" s="157" t="str">
        <f t="shared" si="11"/>
        <v/>
      </c>
      <c r="L47" s="157" t="str">
        <f t="shared" si="12"/>
        <v/>
      </c>
      <c r="M47" s="160">
        <f t="shared" si="0"/>
        <v>928.9559999999999</v>
      </c>
      <c r="N47" s="160">
        <f t="shared" si="4"/>
        <v>0</v>
      </c>
      <c r="O47" s="161">
        <f t="shared" si="5"/>
        <v>928.9559999999999</v>
      </c>
    </row>
    <row r="48" spans="2:15" x14ac:dyDescent="0.25">
      <c r="B48" s="156">
        <v>30</v>
      </c>
      <c r="C48" s="157">
        <f t="shared" si="6"/>
        <v>1.0799999999999998</v>
      </c>
      <c r="D48" s="157">
        <f t="shared" si="7"/>
        <v>1.0799999999999998</v>
      </c>
      <c r="E48" s="158">
        <f t="shared" si="1"/>
        <v>1.0535318817637545</v>
      </c>
      <c r="F48" s="157">
        <f t="shared" si="2"/>
        <v>0</v>
      </c>
      <c r="G48" s="157">
        <f t="shared" si="8"/>
        <v>28.185872472944961</v>
      </c>
      <c r="H48" s="159">
        <f t="shared" si="3"/>
        <v>0.62112183747762195</v>
      </c>
      <c r="I48" s="157" t="str">
        <f t="shared" si="13"/>
        <v/>
      </c>
      <c r="J48" s="157" t="str">
        <f t="shared" si="10"/>
        <v/>
      </c>
      <c r="K48" s="157" t="str">
        <f t="shared" si="11"/>
        <v/>
      </c>
      <c r="L48" s="157" t="str">
        <f t="shared" si="12"/>
        <v/>
      </c>
      <c r="M48" s="160">
        <f t="shared" si="0"/>
        <v>928.9559999999999</v>
      </c>
      <c r="N48" s="160">
        <f t="shared" si="4"/>
        <v>0</v>
      </c>
      <c r="O48" s="161">
        <f t="shared" si="5"/>
        <v>928.9559999999999</v>
      </c>
    </row>
    <row r="49" spans="2:15" x14ac:dyDescent="0.25">
      <c r="B49" s="156">
        <v>31</v>
      </c>
      <c r="C49" s="157">
        <f t="shared" si="6"/>
        <v>1.0799999999999998</v>
      </c>
      <c r="D49" s="157">
        <f t="shared" si="7"/>
        <v>1.0799999999999998</v>
      </c>
      <c r="E49" s="158">
        <f t="shared" si="1"/>
        <v>1.0535318817637545</v>
      </c>
      <c r="F49" s="157">
        <f t="shared" si="2"/>
        <v>0</v>
      </c>
      <c r="G49" s="157">
        <f t="shared" si="8"/>
        <v>28.212340591181206</v>
      </c>
      <c r="H49" s="159">
        <f t="shared" si="3"/>
        <v>0.62170510578869698</v>
      </c>
      <c r="I49" s="157" t="str">
        <f t="shared" si="13"/>
        <v/>
      </c>
      <c r="J49" s="157" t="str">
        <f t="shared" si="10"/>
        <v/>
      </c>
      <c r="K49" s="157" t="str">
        <f t="shared" si="11"/>
        <v/>
      </c>
      <c r="L49" s="157" t="str">
        <f t="shared" si="12"/>
        <v/>
      </c>
      <c r="M49" s="160">
        <f t="shared" si="0"/>
        <v>928.9559999999999</v>
      </c>
      <c r="N49" s="160">
        <f t="shared" si="4"/>
        <v>0</v>
      </c>
      <c r="O49" s="161">
        <f t="shared" si="5"/>
        <v>928.9559999999999</v>
      </c>
    </row>
    <row r="50" spans="2:15" x14ac:dyDescent="0.25">
      <c r="B50" s="156">
        <v>32</v>
      </c>
      <c r="C50" s="157">
        <f t="shared" si="6"/>
        <v>1.0799999999999998</v>
      </c>
      <c r="D50" s="157">
        <f t="shared" si="7"/>
        <v>1.0799999999999998</v>
      </c>
      <c r="E50" s="158">
        <f t="shared" si="1"/>
        <v>1.0535318817637545</v>
      </c>
      <c r="F50" s="157">
        <f t="shared" si="2"/>
        <v>0</v>
      </c>
      <c r="G50" s="157">
        <f t="shared" si="8"/>
        <v>28.238808709417452</v>
      </c>
      <c r="H50" s="159">
        <f t="shared" si="3"/>
        <v>0.622288374099772</v>
      </c>
      <c r="I50" s="157" t="str">
        <f t="shared" si="13"/>
        <v/>
      </c>
      <c r="J50" s="157" t="str">
        <f t="shared" si="10"/>
        <v/>
      </c>
      <c r="K50" s="157" t="str">
        <f t="shared" si="11"/>
        <v/>
      </c>
      <c r="L50" s="157" t="str">
        <f t="shared" si="12"/>
        <v/>
      </c>
      <c r="M50" s="160">
        <f t="shared" ref="M50:M78" si="14">IF(E51&gt;0,$S$10*$S$11,0)</f>
        <v>928.9559999999999</v>
      </c>
      <c r="N50" s="160">
        <f t="shared" si="4"/>
        <v>0</v>
      </c>
      <c r="O50" s="161">
        <f t="shared" si="5"/>
        <v>928.9559999999999</v>
      </c>
    </row>
    <row r="51" spans="2:15" x14ac:dyDescent="0.25">
      <c r="B51" s="156">
        <v>33</v>
      </c>
      <c r="C51" s="157">
        <f t="shared" si="6"/>
        <v>1.0799999999999998</v>
      </c>
      <c r="D51" s="157">
        <f t="shared" si="7"/>
        <v>1.0799999999999998</v>
      </c>
      <c r="E51" s="158">
        <f t="shared" ref="E51:E78" si="15">IF(E50=0,IF(H50&lt;$G$9,0,$C$11),IF(H50&lt;$G$8,0,E50))</f>
        <v>1.0535318817637545</v>
      </c>
      <c r="F51" s="157">
        <f t="shared" ref="F51:F78" si="16">IF(F50=0,IF(H50&lt;$G$9,0,IF(H50&lt;$G$10,0,$C$11)),IF(H50&lt;$G$8,0,F50))</f>
        <v>0</v>
      </c>
      <c r="G51" s="157">
        <f t="shared" si="8"/>
        <v>28.265276827653697</v>
      </c>
      <c r="H51" s="159">
        <f t="shared" ref="H51:H78" si="17">+G51/$G$7</f>
        <v>0.62287164241084703</v>
      </c>
      <c r="I51" s="157" t="str">
        <f t="shared" si="13"/>
        <v/>
      </c>
      <c r="J51" s="157" t="str">
        <f t="shared" si="10"/>
        <v/>
      </c>
      <c r="K51" s="157" t="str">
        <f t="shared" si="11"/>
        <v/>
      </c>
      <c r="L51" s="157" t="str">
        <f t="shared" si="12"/>
        <v/>
      </c>
      <c r="M51" s="160">
        <f t="shared" si="14"/>
        <v>928.9559999999999</v>
      </c>
      <c r="N51" s="160">
        <f t="shared" ref="N51:N78" si="18">IF(F52&gt;0,$S$10*$S$11,0)</f>
        <v>0</v>
      </c>
      <c r="O51" s="161">
        <f t="shared" si="5"/>
        <v>928.9559999999999</v>
      </c>
    </row>
    <row r="52" spans="2:15" x14ac:dyDescent="0.25">
      <c r="B52" s="156">
        <v>34</v>
      </c>
      <c r="C52" s="157">
        <f t="shared" si="6"/>
        <v>1.0799999999999998</v>
      </c>
      <c r="D52" s="157">
        <f t="shared" si="7"/>
        <v>1.0799999999999998</v>
      </c>
      <c r="E52" s="158">
        <f t="shared" si="15"/>
        <v>1.0535318817637545</v>
      </c>
      <c r="F52" s="157">
        <f t="shared" si="16"/>
        <v>0</v>
      </c>
      <c r="G52" s="157">
        <f t="shared" si="8"/>
        <v>28.291744945889942</v>
      </c>
      <c r="H52" s="159">
        <f t="shared" si="17"/>
        <v>0.62345491072192216</v>
      </c>
      <c r="I52" s="157" t="str">
        <f t="shared" si="13"/>
        <v/>
      </c>
      <c r="J52" s="157" t="str">
        <f>+IF(F51=0,IF(F52&gt;0,"ENCENDIDO BOMBA 2",""),"")</f>
        <v/>
      </c>
      <c r="K52" s="157" t="str">
        <f t="shared" si="11"/>
        <v/>
      </c>
      <c r="L52" s="157" t="str">
        <f t="shared" si="12"/>
        <v/>
      </c>
      <c r="M52" s="160">
        <f t="shared" si="14"/>
        <v>928.9559999999999</v>
      </c>
      <c r="N52" s="160">
        <f t="shared" si="18"/>
        <v>0</v>
      </c>
      <c r="O52" s="161">
        <f t="shared" si="5"/>
        <v>928.9559999999999</v>
      </c>
    </row>
    <row r="53" spans="2:15" x14ac:dyDescent="0.25">
      <c r="B53" s="156">
        <v>35</v>
      </c>
      <c r="C53" s="157">
        <f t="shared" si="6"/>
        <v>1.0799999999999998</v>
      </c>
      <c r="D53" s="157">
        <f t="shared" si="7"/>
        <v>1.0799999999999998</v>
      </c>
      <c r="E53" s="158">
        <f t="shared" si="15"/>
        <v>1.0535318817637545</v>
      </c>
      <c r="F53" s="157">
        <f t="shared" si="16"/>
        <v>0</v>
      </c>
      <c r="G53" s="157">
        <f t="shared" si="8"/>
        <v>28.318213064126187</v>
      </c>
      <c r="H53" s="159">
        <f t="shared" si="17"/>
        <v>0.62403817903299719</v>
      </c>
      <c r="I53" s="157" t="str">
        <f t="shared" si="13"/>
        <v/>
      </c>
      <c r="J53" s="157" t="str">
        <f t="shared" si="10"/>
        <v/>
      </c>
      <c r="K53" s="157" t="str">
        <f t="shared" si="11"/>
        <v/>
      </c>
      <c r="L53" s="157" t="str">
        <f t="shared" si="12"/>
        <v/>
      </c>
      <c r="M53" s="160">
        <f t="shared" si="14"/>
        <v>928.9559999999999</v>
      </c>
      <c r="N53" s="160">
        <f t="shared" si="18"/>
        <v>0</v>
      </c>
      <c r="O53" s="161">
        <f t="shared" si="5"/>
        <v>928.9559999999999</v>
      </c>
    </row>
    <row r="54" spans="2:15" x14ac:dyDescent="0.25">
      <c r="B54" s="156">
        <v>36</v>
      </c>
      <c r="C54" s="157">
        <f t="shared" si="6"/>
        <v>1.0799999999999998</v>
      </c>
      <c r="D54" s="157">
        <f t="shared" si="7"/>
        <v>1.0799999999999998</v>
      </c>
      <c r="E54" s="158">
        <f t="shared" si="15"/>
        <v>1.0535318817637545</v>
      </c>
      <c r="F54" s="157">
        <f t="shared" si="16"/>
        <v>0</v>
      </c>
      <c r="G54" s="157">
        <f t="shared" si="8"/>
        <v>28.344681182362432</v>
      </c>
      <c r="H54" s="159">
        <f t="shared" si="17"/>
        <v>0.62462144734407221</v>
      </c>
      <c r="I54" s="157" t="str">
        <f t="shared" si="13"/>
        <v/>
      </c>
      <c r="J54" s="157" t="str">
        <f t="shared" si="10"/>
        <v/>
      </c>
      <c r="K54" s="157" t="str">
        <f t="shared" si="11"/>
        <v/>
      </c>
      <c r="L54" s="157" t="str">
        <f t="shared" si="12"/>
        <v/>
      </c>
      <c r="M54" s="160">
        <f t="shared" si="14"/>
        <v>928.9559999999999</v>
      </c>
      <c r="N54" s="160">
        <f t="shared" si="18"/>
        <v>0</v>
      </c>
      <c r="O54" s="161">
        <f t="shared" si="5"/>
        <v>928.9559999999999</v>
      </c>
    </row>
    <row r="55" spans="2:15" x14ac:dyDescent="0.25">
      <c r="B55" s="156">
        <v>37</v>
      </c>
      <c r="C55" s="157">
        <f t="shared" si="6"/>
        <v>1.0799999999999998</v>
      </c>
      <c r="D55" s="157">
        <f t="shared" si="7"/>
        <v>1.0799999999999998</v>
      </c>
      <c r="E55" s="158">
        <f t="shared" si="15"/>
        <v>1.0535318817637545</v>
      </c>
      <c r="F55" s="157">
        <f t="shared" si="16"/>
        <v>0</v>
      </c>
      <c r="G55" s="157">
        <f t="shared" si="8"/>
        <v>28.371149300598677</v>
      </c>
      <c r="H55" s="159">
        <f t="shared" si="17"/>
        <v>0.62520471565514735</v>
      </c>
      <c r="I55" s="157" t="str">
        <f t="shared" si="13"/>
        <v/>
      </c>
      <c r="J55" s="157" t="str">
        <f t="shared" si="10"/>
        <v/>
      </c>
      <c r="K55" s="157" t="str">
        <f t="shared" si="11"/>
        <v/>
      </c>
      <c r="L55" s="157" t="str">
        <f t="shared" si="12"/>
        <v/>
      </c>
      <c r="M55" s="160">
        <f t="shared" si="14"/>
        <v>928.9559999999999</v>
      </c>
      <c r="N55" s="160">
        <f t="shared" si="18"/>
        <v>0</v>
      </c>
      <c r="O55" s="161">
        <f t="shared" si="5"/>
        <v>928.9559999999999</v>
      </c>
    </row>
    <row r="56" spans="2:15" x14ac:dyDescent="0.25">
      <c r="B56" s="156">
        <v>38</v>
      </c>
      <c r="C56" s="157">
        <f t="shared" si="6"/>
        <v>1.0799999999999998</v>
      </c>
      <c r="D56" s="157">
        <f t="shared" si="7"/>
        <v>1.0799999999999998</v>
      </c>
      <c r="E56" s="158">
        <f t="shared" si="15"/>
        <v>1.0535318817637545</v>
      </c>
      <c r="F56" s="157">
        <f t="shared" si="16"/>
        <v>0</v>
      </c>
      <c r="G56" s="157">
        <f t="shared" si="8"/>
        <v>28.397617418834923</v>
      </c>
      <c r="H56" s="159">
        <f t="shared" si="17"/>
        <v>0.62578798396622237</v>
      </c>
      <c r="I56" s="157" t="str">
        <f t="shared" si="13"/>
        <v/>
      </c>
      <c r="J56" s="157" t="str">
        <f t="shared" si="10"/>
        <v/>
      </c>
      <c r="K56" s="157" t="str">
        <f t="shared" si="11"/>
        <v/>
      </c>
      <c r="L56" s="157" t="str">
        <f t="shared" si="12"/>
        <v/>
      </c>
      <c r="M56" s="160">
        <f t="shared" si="14"/>
        <v>928.9559999999999</v>
      </c>
      <c r="N56" s="160">
        <f t="shared" si="18"/>
        <v>0</v>
      </c>
      <c r="O56" s="161">
        <f t="shared" si="5"/>
        <v>928.9559999999999</v>
      </c>
    </row>
    <row r="57" spans="2:15" x14ac:dyDescent="0.25">
      <c r="B57" s="156">
        <v>39</v>
      </c>
      <c r="C57" s="157">
        <f t="shared" si="6"/>
        <v>1.0799999999999998</v>
      </c>
      <c r="D57" s="157">
        <f t="shared" si="7"/>
        <v>1.0799999999999998</v>
      </c>
      <c r="E57" s="158">
        <f t="shared" si="15"/>
        <v>1.0535318817637545</v>
      </c>
      <c r="F57" s="157">
        <f t="shared" si="16"/>
        <v>0</v>
      </c>
      <c r="G57" s="157">
        <f t="shared" si="8"/>
        <v>28.424085537071168</v>
      </c>
      <c r="H57" s="159">
        <f t="shared" si="17"/>
        <v>0.6263712522772974</v>
      </c>
      <c r="I57" s="157" t="str">
        <f t="shared" si="13"/>
        <v/>
      </c>
      <c r="J57" s="157" t="str">
        <f t="shared" si="10"/>
        <v/>
      </c>
      <c r="K57" s="157" t="str">
        <f t="shared" si="11"/>
        <v/>
      </c>
      <c r="L57" s="157" t="str">
        <f t="shared" si="12"/>
        <v/>
      </c>
      <c r="M57" s="160">
        <f t="shared" si="14"/>
        <v>928.9559999999999</v>
      </c>
      <c r="N57" s="160">
        <f t="shared" si="18"/>
        <v>0</v>
      </c>
      <c r="O57" s="161">
        <f t="shared" si="5"/>
        <v>928.9559999999999</v>
      </c>
    </row>
    <row r="58" spans="2:15" x14ac:dyDescent="0.25">
      <c r="B58" s="156">
        <v>40</v>
      </c>
      <c r="C58" s="157">
        <f t="shared" si="6"/>
        <v>1.0799999999999998</v>
      </c>
      <c r="D58" s="157">
        <f t="shared" si="7"/>
        <v>1.0799999999999998</v>
      </c>
      <c r="E58" s="158">
        <f t="shared" si="15"/>
        <v>1.0535318817637545</v>
      </c>
      <c r="F58" s="157">
        <f t="shared" si="16"/>
        <v>0</v>
      </c>
      <c r="G58" s="157">
        <f t="shared" si="8"/>
        <v>28.450553655307413</v>
      </c>
      <c r="H58" s="159">
        <f t="shared" si="17"/>
        <v>0.62695452058837253</v>
      </c>
      <c r="I58" s="157" t="str">
        <f t="shared" si="13"/>
        <v/>
      </c>
      <c r="J58" s="157" t="str">
        <f>+IF(F57=0,IF(F58&gt;0,"ENCENDIDO BOMBA 2",""),"")</f>
        <v/>
      </c>
      <c r="K58" s="157" t="str">
        <f>+IF(F57&gt;0,IF(F58=0,"APAGADO BOMBAS",""),"")</f>
        <v/>
      </c>
      <c r="L58" s="157" t="str">
        <f t="shared" si="12"/>
        <v/>
      </c>
      <c r="M58" s="160">
        <f t="shared" si="14"/>
        <v>928.9559999999999</v>
      </c>
      <c r="N58" s="160">
        <f t="shared" si="18"/>
        <v>0</v>
      </c>
      <c r="O58" s="161">
        <f t="shared" si="5"/>
        <v>928.9559999999999</v>
      </c>
    </row>
    <row r="59" spans="2:15" x14ac:dyDescent="0.25">
      <c r="B59" s="156">
        <v>41</v>
      </c>
      <c r="C59" s="157">
        <f t="shared" si="6"/>
        <v>1.0799999999999998</v>
      </c>
      <c r="D59" s="157">
        <f t="shared" si="7"/>
        <v>1.0799999999999998</v>
      </c>
      <c r="E59" s="158">
        <f t="shared" si="15"/>
        <v>1.0535318817637545</v>
      </c>
      <c r="F59" s="157">
        <f t="shared" si="16"/>
        <v>0</v>
      </c>
      <c r="G59" s="157">
        <f t="shared" si="8"/>
        <v>28.477021773543658</v>
      </c>
      <c r="H59" s="159">
        <f t="shared" si="17"/>
        <v>0.62753778889944756</v>
      </c>
      <c r="I59" s="157" t="str">
        <f t="shared" si="13"/>
        <v/>
      </c>
      <c r="J59" s="157" t="str">
        <f t="shared" si="10"/>
        <v/>
      </c>
      <c r="K59" s="157" t="str">
        <f>+IF(F58&gt;0,IF(F59=0,"APAGADO BOMBAS",""),"")</f>
        <v/>
      </c>
      <c r="L59" s="157" t="str">
        <f t="shared" si="12"/>
        <v/>
      </c>
      <c r="M59" s="160">
        <f t="shared" si="14"/>
        <v>928.9559999999999</v>
      </c>
      <c r="N59" s="160">
        <f t="shared" si="18"/>
        <v>0</v>
      </c>
      <c r="O59" s="161">
        <f t="shared" si="5"/>
        <v>928.9559999999999</v>
      </c>
    </row>
    <row r="60" spans="2:15" x14ac:dyDescent="0.25">
      <c r="B60" s="156">
        <v>42</v>
      </c>
      <c r="C60" s="157">
        <f t="shared" si="6"/>
        <v>1.0799999999999998</v>
      </c>
      <c r="D60" s="157">
        <f t="shared" si="7"/>
        <v>1.0799999999999998</v>
      </c>
      <c r="E60" s="158">
        <f t="shared" si="15"/>
        <v>1.0535318817637545</v>
      </c>
      <c r="F60" s="157">
        <f t="shared" si="16"/>
        <v>0</v>
      </c>
      <c r="G60" s="157">
        <f t="shared" si="8"/>
        <v>28.503489891779903</v>
      </c>
      <c r="H60" s="159">
        <f t="shared" si="17"/>
        <v>0.62812105721052258</v>
      </c>
      <c r="I60" s="157" t="str">
        <f t="shared" si="13"/>
        <v/>
      </c>
      <c r="J60" s="157" t="str">
        <f t="shared" si="10"/>
        <v/>
      </c>
      <c r="K60" s="157" t="str">
        <f t="shared" ref="K60:K71" si="19">+IF(F59&gt;0,IF(F60=0,"APAGADO BOMBAS",""),"")</f>
        <v/>
      </c>
      <c r="L60" s="157" t="str">
        <f t="shared" si="12"/>
        <v/>
      </c>
      <c r="M60" s="160">
        <f t="shared" si="14"/>
        <v>928.9559999999999</v>
      </c>
      <c r="N60" s="160">
        <f t="shared" si="18"/>
        <v>0</v>
      </c>
      <c r="O60" s="161">
        <f t="shared" si="5"/>
        <v>928.9559999999999</v>
      </c>
    </row>
    <row r="61" spans="2:15" x14ac:dyDescent="0.25">
      <c r="B61" s="156">
        <v>43</v>
      </c>
      <c r="C61" s="157">
        <f t="shared" si="6"/>
        <v>1.0799999999999998</v>
      </c>
      <c r="D61" s="157">
        <f t="shared" si="7"/>
        <v>1.0799999999999998</v>
      </c>
      <c r="E61" s="158">
        <f t="shared" si="15"/>
        <v>1.0535318817637545</v>
      </c>
      <c r="F61" s="157">
        <f t="shared" si="16"/>
        <v>0</v>
      </c>
      <c r="G61" s="157">
        <f t="shared" si="8"/>
        <v>28.529958010016149</v>
      </c>
      <c r="H61" s="159">
        <f t="shared" si="17"/>
        <v>0.62870432552159761</v>
      </c>
      <c r="I61" s="157" t="str">
        <f t="shared" si="13"/>
        <v/>
      </c>
      <c r="J61" s="157" t="str">
        <f t="shared" si="10"/>
        <v/>
      </c>
      <c r="K61" s="157" t="str">
        <f t="shared" si="19"/>
        <v/>
      </c>
      <c r="L61" s="157" t="str">
        <f t="shared" si="12"/>
        <v/>
      </c>
      <c r="M61" s="160">
        <f t="shared" si="14"/>
        <v>928.9559999999999</v>
      </c>
      <c r="N61" s="160">
        <f t="shared" si="18"/>
        <v>0</v>
      </c>
      <c r="O61" s="161">
        <f t="shared" si="5"/>
        <v>928.9559999999999</v>
      </c>
    </row>
    <row r="62" spans="2:15" x14ac:dyDescent="0.25">
      <c r="B62" s="156">
        <v>44</v>
      </c>
      <c r="C62" s="157">
        <f t="shared" si="6"/>
        <v>1.0799999999999998</v>
      </c>
      <c r="D62" s="157">
        <f t="shared" si="7"/>
        <v>1.0799999999999998</v>
      </c>
      <c r="E62" s="158">
        <f t="shared" si="15"/>
        <v>1.0535318817637545</v>
      </c>
      <c r="F62" s="157">
        <f t="shared" si="16"/>
        <v>0</v>
      </c>
      <c r="G62" s="157">
        <f t="shared" si="8"/>
        <v>28.556426128252394</v>
      </c>
      <c r="H62" s="159">
        <f t="shared" si="17"/>
        <v>0.62928759383267274</v>
      </c>
      <c r="I62" s="157" t="str">
        <f t="shared" si="13"/>
        <v/>
      </c>
      <c r="J62" s="157" t="str">
        <f t="shared" si="10"/>
        <v/>
      </c>
      <c r="K62" s="157" t="str">
        <f t="shared" si="19"/>
        <v/>
      </c>
      <c r="L62" s="157" t="str">
        <f t="shared" si="12"/>
        <v/>
      </c>
      <c r="M62" s="160">
        <f t="shared" si="14"/>
        <v>928.9559999999999</v>
      </c>
      <c r="N62" s="160">
        <f t="shared" si="18"/>
        <v>0</v>
      </c>
      <c r="O62" s="161">
        <f t="shared" si="5"/>
        <v>928.9559999999999</v>
      </c>
    </row>
    <row r="63" spans="2:15" x14ac:dyDescent="0.25">
      <c r="B63" s="156">
        <v>45</v>
      </c>
      <c r="C63" s="157">
        <f t="shared" si="6"/>
        <v>1.0799999999999998</v>
      </c>
      <c r="D63" s="157">
        <f t="shared" si="7"/>
        <v>1.0799999999999998</v>
      </c>
      <c r="E63" s="158">
        <f t="shared" si="15"/>
        <v>1.0535318817637545</v>
      </c>
      <c r="F63" s="157">
        <f t="shared" si="16"/>
        <v>0</v>
      </c>
      <c r="G63" s="157">
        <f t="shared" si="8"/>
        <v>28.582894246488639</v>
      </c>
      <c r="H63" s="159">
        <f t="shared" si="17"/>
        <v>0.62987086214374777</v>
      </c>
      <c r="I63" s="157" t="str">
        <f t="shared" si="13"/>
        <v/>
      </c>
      <c r="J63" s="157" t="str">
        <f t="shared" si="10"/>
        <v/>
      </c>
      <c r="K63" s="157" t="str">
        <f t="shared" si="19"/>
        <v/>
      </c>
      <c r="L63" s="157" t="str">
        <f t="shared" si="12"/>
        <v/>
      </c>
      <c r="M63" s="160">
        <f t="shared" si="14"/>
        <v>928.9559999999999</v>
      </c>
      <c r="N63" s="160">
        <f t="shared" si="18"/>
        <v>0</v>
      </c>
      <c r="O63" s="161">
        <f t="shared" si="5"/>
        <v>928.9559999999999</v>
      </c>
    </row>
    <row r="64" spans="2:15" x14ac:dyDescent="0.25">
      <c r="B64" s="156">
        <v>46</v>
      </c>
      <c r="C64" s="157">
        <f t="shared" si="6"/>
        <v>1.0799999999999998</v>
      </c>
      <c r="D64" s="157">
        <f t="shared" si="7"/>
        <v>1.0799999999999998</v>
      </c>
      <c r="E64" s="158">
        <f t="shared" si="15"/>
        <v>1.0535318817637545</v>
      </c>
      <c r="F64" s="157">
        <f t="shared" si="16"/>
        <v>0</v>
      </c>
      <c r="G64" s="157">
        <f t="shared" si="8"/>
        <v>28.609362364724884</v>
      </c>
      <c r="H64" s="159">
        <f t="shared" si="17"/>
        <v>0.63045413045482279</v>
      </c>
      <c r="I64" s="157" t="str">
        <f t="shared" si="13"/>
        <v/>
      </c>
      <c r="J64" s="157" t="str">
        <f t="shared" si="10"/>
        <v/>
      </c>
      <c r="K64" s="157" t="str">
        <f t="shared" si="19"/>
        <v/>
      </c>
      <c r="L64" s="157" t="str">
        <f t="shared" si="12"/>
        <v/>
      </c>
      <c r="M64" s="160">
        <f t="shared" si="14"/>
        <v>928.9559999999999</v>
      </c>
      <c r="N64" s="160">
        <f t="shared" si="18"/>
        <v>0</v>
      </c>
      <c r="O64" s="161">
        <f t="shared" si="5"/>
        <v>928.9559999999999</v>
      </c>
    </row>
    <row r="65" spans="2:15" x14ac:dyDescent="0.25">
      <c r="B65" s="156">
        <v>47</v>
      </c>
      <c r="C65" s="157">
        <f t="shared" si="6"/>
        <v>1.0799999999999998</v>
      </c>
      <c r="D65" s="157">
        <f t="shared" si="7"/>
        <v>1.0799999999999998</v>
      </c>
      <c r="E65" s="158">
        <f t="shared" si="15"/>
        <v>1.0535318817637545</v>
      </c>
      <c r="F65" s="157">
        <f t="shared" si="16"/>
        <v>0</v>
      </c>
      <c r="G65" s="157">
        <f t="shared" si="8"/>
        <v>28.635830482961129</v>
      </c>
      <c r="H65" s="159">
        <f t="shared" si="17"/>
        <v>0.63103739876589793</v>
      </c>
      <c r="I65" s="157" t="str">
        <f t="shared" si="13"/>
        <v/>
      </c>
      <c r="J65" s="157" t="str">
        <f>+IF(F64=0,IF(F65&gt;0,"ENCENDIDO BOMBA 2",""),"")</f>
        <v/>
      </c>
      <c r="K65" s="157" t="str">
        <f t="shared" si="19"/>
        <v/>
      </c>
      <c r="L65" s="157" t="str">
        <f t="shared" si="12"/>
        <v/>
      </c>
      <c r="M65" s="160">
        <f t="shared" si="14"/>
        <v>928.9559999999999</v>
      </c>
      <c r="N65" s="160">
        <f t="shared" si="18"/>
        <v>0</v>
      </c>
      <c r="O65" s="161">
        <f t="shared" si="5"/>
        <v>928.9559999999999</v>
      </c>
    </row>
    <row r="66" spans="2:15" x14ac:dyDescent="0.25">
      <c r="B66" s="156">
        <v>48</v>
      </c>
      <c r="C66" s="157">
        <f t="shared" si="6"/>
        <v>1.0799999999999998</v>
      </c>
      <c r="D66" s="157">
        <f t="shared" si="7"/>
        <v>1.0799999999999998</v>
      </c>
      <c r="E66" s="158">
        <f t="shared" si="15"/>
        <v>1.0535318817637545</v>
      </c>
      <c r="F66" s="157">
        <f t="shared" si="16"/>
        <v>0</v>
      </c>
      <c r="G66" s="157">
        <f t="shared" si="8"/>
        <v>28.662298601197374</v>
      </c>
      <c r="H66" s="159">
        <f t="shared" si="17"/>
        <v>0.63162066707697295</v>
      </c>
      <c r="I66" s="157" t="str">
        <f t="shared" si="13"/>
        <v/>
      </c>
      <c r="J66" s="157" t="str">
        <f t="shared" si="10"/>
        <v/>
      </c>
      <c r="K66" s="157" t="str">
        <f t="shared" si="19"/>
        <v/>
      </c>
      <c r="L66" s="157" t="str">
        <f t="shared" si="12"/>
        <v/>
      </c>
      <c r="M66" s="160">
        <f t="shared" si="14"/>
        <v>928.9559999999999</v>
      </c>
      <c r="N66" s="160">
        <f t="shared" si="18"/>
        <v>0</v>
      </c>
      <c r="O66" s="161">
        <f t="shared" si="5"/>
        <v>928.9559999999999</v>
      </c>
    </row>
    <row r="67" spans="2:15" x14ac:dyDescent="0.25">
      <c r="B67" s="156">
        <v>49</v>
      </c>
      <c r="C67" s="157">
        <f t="shared" si="6"/>
        <v>1.0799999999999998</v>
      </c>
      <c r="D67" s="157">
        <f t="shared" si="7"/>
        <v>1.0799999999999998</v>
      </c>
      <c r="E67" s="158">
        <f t="shared" si="15"/>
        <v>1.0535318817637545</v>
      </c>
      <c r="F67" s="157">
        <f t="shared" si="16"/>
        <v>0</v>
      </c>
      <c r="G67" s="157">
        <f t="shared" si="8"/>
        <v>28.68876671943362</v>
      </c>
      <c r="H67" s="159">
        <f t="shared" si="17"/>
        <v>0.63220393538804798</v>
      </c>
      <c r="I67" s="157" t="str">
        <f t="shared" si="13"/>
        <v/>
      </c>
      <c r="J67" s="157" t="str">
        <f>+IF(F66=0,IF(F67&gt;0,"ENCENDIDO BOMBA 2",""),"")</f>
        <v/>
      </c>
      <c r="K67" s="157" t="str">
        <f t="shared" si="19"/>
        <v/>
      </c>
      <c r="L67" s="157" t="str">
        <f t="shared" si="12"/>
        <v/>
      </c>
      <c r="M67" s="160">
        <f t="shared" si="14"/>
        <v>928.9559999999999</v>
      </c>
      <c r="N67" s="160">
        <f t="shared" si="18"/>
        <v>0</v>
      </c>
      <c r="O67" s="161">
        <f t="shared" si="5"/>
        <v>928.9559999999999</v>
      </c>
    </row>
    <row r="68" spans="2:15" x14ac:dyDescent="0.25">
      <c r="B68" s="156">
        <v>50</v>
      </c>
      <c r="C68" s="157">
        <f t="shared" si="6"/>
        <v>1.0799999999999998</v>
      </c>
      <c r="D68" s="157">
        <f t="shared" si="7"/>
        <v>1.0799999999999998</v>
      </c>
      <c r="E68" s="158">
        <f t="shared" si="15"/>
        <v>1.0535318817637545</v>
      </c>
      <c r="F68" s="157">
        <f t="shared" si="16"/>
        <v>0</v>
      </c>
      <c r="G68" s="157">
        <f t="shared" si="8"/>
        <v>28.715234837669865</v>
      </c>
      <c r="H68" s="159">
        <f t="shared" si="17"/>
        <v>0.632787203699123</v>
      </c>
      <c r="I68" s="157" t="str">
        <f t="shared" si="13"/>
        <v/>
      </c>
      <c r="J68" s="157" t="str">
        <f t="shared" si="10"/>
        <v/>
      </c>
      <c r="K68" s="157" t="str">
        <f t="shared" si="19"/>
        <v/>
      </c>
      <c r="L68" s="157" t="str">
        <f t="shared" si="12"/>
        <v/>
      </c>
      <c r="M68" s="160">
        <f t="shared" si="14"/>
        <v>928.9559999999999</v>
      </c>
      <c r="N68" s="160">
        <f t="shared" si="18"/>
        <v>0</v>
      </c>
      <c r="O68" s="161">
        <f t="shared" si="5"/>
        <v>928.9559999999999</v>
      </c>
    </row>
    <row r="69" spans="2:15" x14ac:dyDescent="0.25">
      <c r="B69" s="156">
        <v>51</v>
      </c>
      <c r="C69" s="157">
        <f t="shared" si="6"/>
        <v>1.0799999999999998</v>
      </c>
      <c r="D69" s="157">
        <f t="shared" si="7"/>
        <v>1.0799999999999998</v>
      </c>
      <c r="E69" s="158">
        <f t="shared" si="15"/>
        <v>1.0535318817637545</v>
      </c>
      <c r="F69" s="157">
        <f t="shared" si="16"/>
        <v>0</v>
      </c>
      <c r="G69" s="157">
        <f t="shared" si="8"/>
        <v>28.74170295590611</v>
      </c>
      <c r="H69" s="159">
        <f t="shared" si="17"/>
        <v>0.63337047201019814</v>
      </c>
      <c r="I69" s="157" t="str">
        <f t="shared" si="13"/>
        <v/>
      </c>
      <c r="J69" s="157" t="str">
        <f t="shared" si="10"/>
        <v/>
      </c>
      <c r="K69" s="157" t="str">
        <f t="shared" si="19"/>
        <v/>
      </c>
      <c r="L69" s="157" t="str">
        <f t="shared" si="12"/>
        <v/>
      </c>
      <c r="M69" s="160">
        <f t="shared" si="14"/>
        <v>928.9559999999999</v>
      </c>
      <c r="N69" s="160">
        <f t="shared" si="18"/>
        <v>0</v>
      </c>
      <c r="O69" s="161">
        <f t="shared" si="5"/>
        <v>928.9559999999999</v>
      </c>
    </row>
    <row r="70" spans="2:15" x14ac:dyDescent="0.25">
      <c r="B70" s="156">
        <v>52</v>
      </c>
      <c r="C70" s="157">
        <f t="shared" si="6"/>
        <v>1.0799999999999998</v>
      </c>
      <c r="D70" s="157">
        <f t="shared" si="7"/>
        <v>1.0799999999999998</v>
      </c>
      <c r="E70" s="158">
        <f t="shared" si="15"/>
        <v>1.0535318817637545</v>
      </c>
      <c r="F70" s="157">
        <f t="shared" si="16"/>
        <v>0</v>
      </c>
      <c r="G70" s="157">
        <f t="shared" si="8"/>
        <v>28.768171074142355</v>
      </c>
      <c r="H70" s="159">
        <f t="shared" si="17"/>
        <v>0.63395374032127316</v>
      </c>
      <c r="I70" s="157" t="str">
        <f t="shared" si="13"/>
        <v/>
      </c>
      <c r="J70" s="157" t="str">
        <f t="shared" si="10"/>
        <v/>
      </c>
      <c r="K70" s="157" t="str">
        <f t="shared" si="19"/>
        <v/>
      </c>
      <c r="L70" s="157" t="str">
        <f t="shared" si="12"/>
        <v/>
      </c>
      <c r="M70" s="160">
        <f t="shared" si="14"/>
        <v>928.9559999999999</v>
      </c>
      <c r="N70" s="160">
        <f t="shared" si="18"/>
        <v>0</v>
      </c>
      <c r="O70" s="161">
        <f t="shared" si="5"/>
        <v>928.9559999999999</v>
      </c>
    </row>
    <row r="71" spans="2:15" x14ac:dyDescent="0.25">
      <c r="B71" s="156">
        <v>53</v>
      </c>
      <c r="C71" s="157">
        <f t="shared" si="6"/>
        <v>1.0799999999999998</v>
      </c>
      <c r="D71" s="157">
        <f t="shared" si="7"/>
        <v>1.0799999999999998</v>
      </c>
      <c r="E71" s="158">
        <f t="shared" si="15"/>
        <v>1.0535318817637545</v>
      </c>
      <c r="F71" s="157">
        <f t="shared" si="16"/>
        <v>0</v>
      </c>
      <c r="G71" s="157">
        <f t="shared" si="8"/>
        <v>28.7946391923786</v>
      </c>
      <c r="H71" s="159">
        <f t="shared" si="17"/>
        <v>0.63453700863234819</v>
      </c>
      <c r="I71" s="157" t="str">
        <f t="shared" si="13"/>
        <v/>
      </c>
      <c r="J71" s="157" t="str">
        <f t="shared" si="10"/>
        <v/>
      </c>
      <c r="K71" s="157" t="str">
        <f t="shared" si="19"/>
        <v/>
      </c>
      <c r="L71" s="157" t="str">
        <f t="shared" si="12"/>
        <v/>
      </c>
      <c r="M71" s="160">
        <f t="shared" si="14"/>
        <v>928.9559999999999</v>
      </c>
      <c r="N71" s="160">
        <f t="shared" si="18"/>
        <v>0</v>
      </c>
      <c r="O71" s="161">
        <f t="shared" si="5"/>
        <v>928.9559999999999</v>
      </c>
    </row>
    <row r="72" spans="2:15" x14ac:dyDescent="0.25">
      <c r="B72" s="156">
        <v>54</v>
      </c>
      <c r="C72" s="157">
        <f t="shared" si="6"/>
        <v>1.0799999999999998</v>
      </c>
      <c r="D72" s="157">
        <f t="shared" si="7"/>
        <v>1.0799999999999998</v>
      </c>
      <c r="E72" s="158">
        <f t="shared" si="15"/>
        <v>1.0535318817637545</v>
      </c>
      <c r="F72" s="157">
        <f t="shared" si="16"/>
        <v>0</v>
      </c>
      <c r="G72" s="157">
        <f t="shared" si="8"/>
        <v>28.821107310614845</v>
      </c>
      <c r="H72" s="159">
        <f t="shared" si="17"/>
        <v>0.63512027694342332</v>
      </c>
      <c r="I72" s="157" t="str">
        <f t="shared" si="13"/>
        <v/>
      </c>
      <c r="J72" s="157" t="str">
        <f t="shared" si="10"/>
        <v/>
      </c>
      <c r="K72" s="157" t="str">
        <f>+IF(F71&gt;0,IF(F72=0,"APAGADO BOMBAS",""),"")</f>
        <v/>
      </c>
      <c r="L72" s="157" t="str">
        <f t="shared" si="12"/>
        <v/>
      </c>
      <c r="M72" s="160">
        <f t="shared" si="14"/>
        <v>928.9559999999999</v>
      </c>
      <c r="N72" s="160">
        <f t="shared" si="18"/>
        <v>0</v>
      </c>
      <c r="O72" s="161">
        <f t="shared" si="5"/>
        <v>928.9559999999999</v>
      </c>
    </row>
    <row r="73" spans="2:15" x14ac:dyDescent="0.25">
      <c r="B73" s="156">
        <v>55</v>
      </c>
      <c r="C73" s="157">
        <f t="shared" si="6"/>
        <v>1.0799999999999998</v>
      </c>
      <c r="D73" s="157">
        <f t="shared" si="7"/>
        <v>1.0799999999999998</v>
      </c>
      <c r="E73" s="158">
        <f t="shared" si="15"/>
        <v>1.0535318817637545</v>
      </c>
      <c r="F73" s="157">
        <f t="shared" si="16"/>
        <v>0</v>
      </c>
      <c r="G73" s="157">
        <f t="shared" si="8"/>
        <v>28.847575428851091</v>
      </c>
      <c r="H73" s="159">
        <f t="shared" si="17"/>
        <v>0.63570354525449835</v>
      </c>
      <c r="I73" s="157" t="str">
        <f t="shared" si="13"/>
        <v/>
      </c>
      <c r="J73" s="157" t="str">
        <f t="shared" si="10"/>
        <v/>
      </c>
      <c r="K73" s="157" t="str">
        <f t="shared" ref="K73:K78" si="20">+IF(F72&gt;0,IF(F73=0,"APAGADO BOMBAS",""),"")</f>
        <v/>
      </c>
      <c r="L73" s="157" t="str">
        <f t="shared" si="12"/>
        <v/>
      </c>
      <c r="M73" s="160">
        <f t="shared" si="14"/>
        <v>928.9559999999999</v>
      </c>
      <c r="N73" s="160">
        <f t="shared" si="18"/>
        <v>0</v>
      </c>
      <c r="O73" s="161">
        <f t="shared" si="5"/>
        <v>928.9559999999999</v>
      </c>
    </row>
    <row r="74" spans="2:15" x14ac:dyDescent="0.25">
      <c r="B74" s="156">
        <v>56</v>
      </c>
      <c r="C74" s="157">
        <f t="shared" si="6"/>
        <v>1.0799999999999998</v>
      </c>
      <c r="D74" s="157">
        <f t="shared" si="7"/>
        <v>1.0799999999999998</v>
      </c>
      <c r="E74" s="158">
        <f t="shared" si="15"/>
        <v>1.0535318817637545</v>
      </c>
      <c r="F74" s="157">
        <f t="shared" si="16"/>
        <v>0</v>
      </c>
      <c r="G74" s="157">
        <f t="shared" si="8"/>
        <v>28.874043547087336</v>
      </c>
      <c r="H74" s="159">
        <f t="shared" si="17"/>
        <v>0.63628681356557337</v>
      </c>
      <c r="I74" s="157" t="str">
        <f t="shared" si="13"/>
        <v/>
      </c>
      <c r="J74" s="157" t="str">
        <f>+IF(F73=0,IF(F74&gt;0,"ENCENDIDO BOMBA 2",""),"")</f>
        <v/>
      </c>
      <c r="K74" s="157" t="str">
        <f t="shared" si="20"/>
        <v/>
      </c>
      <c r="L74" s="157" t="str">
        <f t="shared" si="12"/>
        <v/>
      </c>
      <c r="M74" s="160">
        <f t="shared" si="14"/>
        <v>928.9559999999999</v>
      </c>
      <c r="N74" s="160">
        <f t="shared" si="18"/>
        <v>0</v>
      </c>
      <c r="O74" s="161">
        <f t="shared" si="5"/>
        <v>928.9559999999999</v>
      </c>
    </row>
    <row r="75" spans="2:15" x14ac:dyDescent="0.25">
      <c r="B75" s="156">
        <v>57</v>
      </c>
      <c r="C75" s="157">
        <f t="shared" si="6"/>
        <v>1.0799999999999998</v>
      </c>
      <c r="D75" s="157">
        <f t="shared" si="7"/>
        <v>1.0799999999999998</v>
      </c>
      <c r="E75" s="158">
        <f t="shared" si="15"/>
        <v>1.0535318817637545</v>
      </c>
      <c r="F75" s="157">
        <f t="shared" si="16"/>
        <v>0</v>
      </c>
      <c r="G75" s="157">
        <f t="shared" si="8"/>
        <v>28.900511665323581</v>
      </c>
      <c r="H75" s="159">
        <f t="shared" si="17"/>
        <v>0.63687008187664851</v>
      </c>
      <c r="I75" s="157" t="str">
        <f t="shared" si="13"/>
        <v/>
      </c>
      <c r="J75" s="157" t="str">
        <f t="shared" si="10"/>
        <v/>
      </c>
      <c r="K75" s="157" t="str">
        <f t="shared" si="20"/>
        <v/>
      </c>
      <c r="L75" s="157" t="str">
        <f t="shared" si="12"/>
        <v/>
      </c>
      <c r="M75" s="160">
        <f t="shared" si="14"/>
        <v>928.9559999999999</v>
      </c>
      <c r="N75" s="160">
        <f t="shared" si="18"/>
        <v>0</v>
      </c>
      <c r="O75" s="161">
        <f t="shared" si="5"/>
        <v>928.9559999999999</v>
      </c>
    </row>
    <row r="76" spans="2:15" x14ac:dyDescent="0.25">
      <c r="B76" s="156">
        <v>58</v>
      </c>
      <c r="C76" s="157">
        <f t="shared" si="6"/>
        <v>1.0799999999999998</v>
      </c>
      <c r="D76" s="157">
        <f t="shared" si="7"/>
        <v>1.0799999999999998</v>
      </c>
      <c r="E76" s="158">
        <f t="shared" si="15"/>
        <v>1.0535318817637545</v>
      </c>
      <c r="F76" s="157">
        <f t="shared" si="16"/>
        <v>0</v>
      </c>
      <c r="G76" s="157">
        <f t="shared" si="8"/>
        <v>28.926979783559826</v>
      </c>
      <c r="H76" s="159">
        <f t="shared" si="17"/>
        <v>0.63745335018772353</v>
      </c>
      <c r="I76" s="157" t="str">
        <f t="shared" si="13"/>
        <v/>
      </c>
      <c r="J76" s="157" t="str">
        <f t="shared" si="10"/>
        <v/>
      </c>
      <c r="K76" s="157" t="str">
        <f t="shared" si="20"/>
        <v/>
      </c>
      <c r="L76" s="157" t="str">
        <f t="shared" si="12"/>
        <v/>
      </c>
      <c r="M76" s="160">
        <f t="shared" si="14"/>
        <v>928.9559999999999</v>
      </c>
      <c r="N76" s="160">
        <f t="shared" si="18"/>
        <v>0</v>
      </c>
      <c r="O76" s="161">
        <f t="shared" si="5"/>
        <v>928.9559999999999</v>
      </c>
    </row>
    <row r="77" spans="2:15" x14ac:dyDescent="0.25">
      <c r="B77" s="156">
        <v>59</v>
      </c>
      <c r="C77" s="157">
        <f t="shared" si="6"/>
        <v>1.0799999999999998</v>
      </c>
      <c r="D77" s="157">
        <f t="shared" si="7"/>
        <v>1.0799999999999998</v>
      </c>
      <c r="E77" s="158">
        <f t="shared" si="15"/>
        <v>1.0535318817637545</v>
      </c>
      <c r="F77" s="157">
        <f t="shared" si="16"/>
        <v>0</v>
      </c>
      <c r="G77" s="157">
        <f t="shared" si="8"/>
        <v>28.953447901796071</v>
      </c>
      <c r="H77" s="159">
        <f t="shared" si="17"/>
        <v>0.63803661849879856</v>
      </c>
      <c r="I77" s="157" t="str">
        <f t="shared" si="13"/>
        <v/>
      </c>
      <c r="J77" s="157" t="str">
        <f t="shared" si="10"/>
        <v/>
      </c>
      <c r="K77" s="157" t="str">
        <f t="shared" si="20"/>
        <v/>
      </c>
      <c r="L77" s="157" t="str">
        <f t="shared" si="12"/>
        <v/>
      </c>
      <c r="M77" s="160">
        <f t="shared" si="14"/>
        <v>928.9559999999999</v>
      </c>
      <c r="N77" s="160">
        <f t="shared" si="18"/>
        <v>0</v>
      </c>
      <c r="O77" s="161">
        <f t="shared" si="5"/>
        <v>928.9559999999999</v>
      </c>
    </row>
    <row r="78" spans="2:15" ht="15.75" thickBot="1" x14ac:dyDescent="0.3">
      <c r="B78" s="162">
        <v>60</v>
      </c>
      <c r="C78" s="163">
        <f t="shared" si="6"/>
        <v>1.0799999999999998</v>
      </c>
      <c r="D78" s="163">
        <f t="shared" si="7"/>
        <v>1.0799999999999998</v>
      </c>
      <c r="E78" s="164">
        <f t="shared" si="15"/>
        <v>1.0535318817637545</v>
      </c>
      <c r="F78" s="163">
        <f t="shared" si="16"/>
        <v>0</v>
      </c>
      <c r="G78" s="163">
        <f t="shared" si="8"/>
        <v>28.979916020032316</v>
      </c>
      <c r="H78" s="165">
        <f t="shared" si="17"/>
        <v>0.63861988680987358</v>
      </c>
      <c r="I78" s="163" t="str">
        <f t="shared" si="13"/>
        <v/>
      </c>
      <c r="J78" s="163" t="str">
        <f t="shared" si="10"/>
        <v/>
      </c>
      <c r="K78" s="163" t="str">
        <f t="shared" si="20"/>
        <v/>
      </c>
      <c r="L78" s="163" t="str">
        <f t="shared" si="12"/>
        <v/>
      </c>
      <c r="M78" s="166">
        <f t="shared" si="14"/>
        <v>0</v>
      </c>
      <c r="N78" s="166">
        <f t="shared" si="18"/>
        <v>0</v>
      </c>
      <c r="O78" s="167">
        <f>SUM(M78:N78)</f>
        <v>0</v>
      </c>
    </row>
    <row r="79" spans="2:15" ht="36" customHeight="1" thickBot="1" x14ac:dyDescent="0.3">
      <c r="M79" s="195" t="s">
        <v>19</v>
      </c>
      <c r="N79" s="196"/>
      <c r="O79" s="140">
        <f>SUM(O18:O78)</f>
        <v>31584.503999999972</v>
      </c>
    </row>
    <row r="80" spans="2:15" x14ac:dyDescent="0.25">
      <c r="H80" t="s">
        <v>48</v>
      </c>
      <c r="L80" s="23">
        <f>+COUNTIF(L18:L78,"ENCENDIDO BOMBA 2")</f>
        <v>0</v>
      </c>
    </row>
    <row r="81" spans="12:12" x14ac:dyDescent="0.25">
      <c r="L81" s="23"/>
    </row>
  </sheetData>
  <mergeCells count="5">
    <mergeCell ref="B2:O2"/>
    <mergeCell ref="B4:D4"/>
    <mergeCell ref="F4:H4"/>
    <mergeCell ref="M4:O4"/>
    <mergeCell ref="M79:N7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landscape" horizontalDpi="300" verticalDpi="300" r:id="rId1"/>
  <colBreaks count="1" manualBreakCount="1">
    <brk id="50" max="30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2:U81"/>
  <sheetViews>
    <sheetView view="pageBreakPreview" zoomScale="55" zoomScaleNormal="70" zoomScaleSheetLayoutView="55" workbookViewId="0">
      <selection activeCell="R32" sqref="R32"/>
    </sheetView>
  </sheetViews>
  <sheetFormatPr baseColWidth="10" defaultRowHeight="15" x14ac:dyDescent="0.25"/>
  <cols>
    <col min="1" max="1" width="4.7109375" customWidth="1"/>
    <col min="2" max="2" width="19.5703125" customWidth="1"/>
    <col min="3" max="3" width="17.5703125" customWidth="1"/>
    <col min="4" max="4" width="19.85546875" customWidth="1"/>
    <col min="5" max="6" width="17.5703125" customWidth="1"/>
    <col min="7" max="7" width="22.28515625" customWidth="1"/>
    <col min="8" max="8" width="22.85546875" customWidth="1"/>
    <col min="9" max="9" width="3.85546875" hidden="1" customWidth="1"/>
    <col min="10" max="11" width="4.140625" hidden="1" customWidth="1"/>
    <col min="12" max="12" width="25.28515625" customWidth="1"/>
    <col min="13" max="13" width="29.140625" customWidth="1"/>
    <col min="14" max="14" width="20.42578125" customWidth="1"/>
    <col min="15" max="15" width="22.140625" customWidth="1"/>
    <col min="16" max="16" width="3.5703125" customWidth="1"/>
    <col min="17" max="17" width="16.28515625" customWidth="1"/>
    <col min="18" max="18" width="17.85546875" customWidth="1"/>
    <col min="19" max="19" width="13.28515625" customWidth="1"/>
    <col min="20" max="20" width="16.85546875" customWidth="1"/>
    <col min="21" max="23" width="10" customWidth="1"/>
    <col min="24" max="24" width="14.140625" customWidth="1"/>
    <col min="25" max="25" width="14.85546875" customWidth="1"/>
    <col min="26" max="26" width="11" customWidth="1"/>
    <col min="27" max="27" width="14.5703125" customWidth="1"/>
    <col min="28" max="28" width="8.5703125" customWidth="1"/>
    <col min="29" max="31" width="10.140625" customWidth="1"/>
    <col min="32" max="34" width="11" bestFit="1" customWidth="1"/>
    <col min="35" max="35" width="5.85546875" bestFit="1" customWidth="1"/>
    <col min="36" max="36" width="4" customWidth="1"/>
    <col min="37" max="37" width="4.140625" customWidth="1"/>
    <col min="38" max="38" width="9.5703125" bestFit="1" customWidth="1"/>
    <col min="39" max="39" width="14.42578125" customWidth="1"/>
    <col min="40" max="40" width="20.140625" customWidth="1"/>
    <col min="41" max="41" width="18.85546875" customWidth="1"/>
    <col min="42" max="42" width="17" customWidth="1"/>
    <col min="43" max="43" width="20" customWidth="1"/>
    <col min="44" max="44" width="20.28515625" customWidth="1"/>
    <col min="45" max="45" width="22.140625" customWidth="1"/>
    <col min="46" max="46" width="19" customWidth="1"/>
    <col min="47" max="48" width="10" customWidth="1"/>
    <col min="49" max="49" width="7.42578125" customWidth="1"/>
    <col min="50" max="50" width="6.7109375" bestFit="1" customWidth="1"/>
  </cols>
  <sheetData>
    <row r="2" spans="1:20" x14ac:dyDescent="0.25">
      <c r="B2" s="180" t="s">
        <v>54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20" ht="15.75" thickBot="1" x14ac:dyDescent="0.3">
      <c r="L3" s="143"/>
      <c r="M3" s="143"/>
      <c r="N3" s="143"/>
      <c r="O3" s="143"/>
      <c r="P3" s="41"/>
      <c r="Q3" s="41"/>
      <c r="R3" s="41"/>
      <c r="S3" s="41"/>
      <c r="T3" s="41"/>
    </row>
    <row r="4" spans="1:20" ht="16.5" thickBot="1" x14ac:dyDescent="0.3">
      <c r="A4" s="1"/>
      <c r="B4" s="181" t="s">
        <v>33</v>
      </c>
      <c r="C4" s="182"/>
      <c r="D4" s="183"/>
      <c r="F4" s="181" t="s">
        <v>34</v>
      </c>
      <c r="G4" s="182"/>
      <c r="H4" s="183"/>
      <c r="L4" s="143"/>
      <c r="M4" s="189" t="s">
        <v>35</v>
      </c>
      <c r="N4" s="190"/>
      <c r="O4" s="191"/>
      <c r="P4" s="41"/>
      <c r="Q4" s="41"/>
      <c r="R4" s="73" t="s">
        <v>36</v>
      </c>
      <c r="S4" s="74" t="s">
        <v>37</v>
      </c>
      <c r="T4" s="41"/>
    </row>
    <row r="5" spans="1:20" ht="15.75" x14ac:dyDescent="0.25">
      <c r="A5" s="1"/>
      <c r="B5" s="25"/>
      <c r="C5" s="7"/>
      <c r="D5" s="26"/>
      <c r="F5" s="25" t="s">
        <v>16</v>
      </c>
      <c r="G5" s="71">
        <v>58.353537943633931</v>
      </c>
      <c r="H5" s="26" t="s">
        <v>14</v>
      </c>
      <c r="L5" s="143"/>
      <c r="M5" s="144" t="s">
        <v>78</v>
      </c>
      <c r="N5" s="34">
        <f>+G11*$S$21</f>
        <v>3.7012447217773796</v>
      </c>
      <c r="O5" s="145" t="s">
        <v>31</v>
      </c>
      <c r="P5" s="41"/>
      <c r="Q5" s="41"/>
      <c r="R5" s="75" t="s">
        <v>26</v>
      </c>
      <c r="S5" s="78">
        <f>152000/0.257</f>
        <v>591439.68871595326</v>
      </c>
      <c r="T5" s="41"/>
    </row>
    <row r="6" spans="1:20" ht="15.75" x14ac:dyDescent="0.25">
      <c r="A6" s="1"/>
      <c r="B6" s="25" t="s">
        <v>0</v>
      </c>
      <c r="C6" s="7">
        <v>18</v>
      </c>
      <c r="D6" s="26" t="s">
        <v>1</v>
      </c>
      <c r="F6" s="25" t="s">
        <v>10</v>
      </c>
      <c r="G6" s="7">
        <f>+C6*$G$5*60/1000</f>
        <v>63.021820979124648</v>
      </c>
      <c r="H6" s="26" t="s">
        <v>31</v>
      </c>
      <c r="L6" s="143"/>
      <c r="M6" s="144" t="s">
        <v>38</v>
      </c>
      <c r="N6" s="146">
        <f>+S8</f>
        <v>631723.2295719845</v>
      </c>
      <c r="O6" s="145" t="s">
        <v>39</v>
      </c>
      <c r="P6" s="41"/>
      <c r="Q6" s="41"/>
      <c r="R6" s="76" t="s">
        <v>27</v>
      </c>
      <c r="S6" s="79">
        <v>723730</v>
      </c>
      <c r="T6" s="41"/>
    </row>
    <row r="7" spans="1:20" ht="15.75" x14ac:dyDescent="0.25">
      <c r="A7" s="1"/>
      <c r="B7" s="25" t="s">
        <v>0</v>
      </c>
      <c r="C7" s="7">
        <f>+C6/1000</f>
        <v>1.7999999999999999E-2</v>
      </c>
      <c r="D7" s="26" t="s">
        <v>2</v>
      </c>
      <c r="F7" s="25" t="s">
        <v>5</v>
      </c>
      <c r="G7" s="22">
        <f>+G6/G11</f>
        <v>45.015586413660465</v>
      </c>
      <c r="H7" s="26" t="s">
        <v>32</v>
      </c>
      <c r="L7" s="143"/>
      <c r="M7" s="144" t="s">
        <v>45</v>
      </c>
      <c r="N7" s="146">
        <f>+N5*N6</f>
        <v>2338162.2690774673</v>
      </c>
      <c r="O7" s="145" t="s">
        <v>46</v>
      </c>
      <c r="P7" s="41"/>
      <c r="Q7" s="72"/>
      <c r="R7" s="76" t="s">
        <v>28</v>
      </c>
      <c r="S7" s="79">
        <v>580000</v>
      </c>
      <c r="T7" s="41"/>
    </row>
    <row r="8" spans="1:20" ht="16.5" thickBot="1" x14ac:dyDescent="0.3">
      <c r="A8" s="1"/>
      <c r="B8" s="25" t="s">
        <v>13</v>
      </c>
      <c r="C8" s="24">
        <v>0.51011116260563949</v>
      </c>
      <c r="D8" s="26"/>
      <c r="F8" s="25" t="s">
        <v>23</v>
      </c>
      <c r="G8" s="34">
        <v>0.2</v>
      </c>
      <c r="H8" s="26" t="s">
        <v>6</v>
      </c>
      <c r="L8" s="143"/>
      <c r="M8" s="144" t="s">
        <v>40</v>
      </c>
      <c r="N8" s="34">
        <f>365*1</f>
        <v>365</v>
      </c>
      <c r="O8" s="145" t="s">
        <v>44</v>
      </c>
      <c r="P8" s="41"/>
      <c r="Q8" s="72"/>
      <c r="R8" s="77" t="s">
        <v>29</v>
      </c>
      <c r="S8" s="80">
        <f>+AVERAGE(S5:S7)</f>
        <v>631723.2295719845</v>
      </c>
      <c r="T8" s="41"/>
    </row>
    <row r="9" spans="1:20" x14ac:dyDescent="0.25">
      <c r="B9" s="25" t="s">
        <v>12</v>
      </c>
      <c r="C9" s="7">
        <f>$C$8*C6</f>
        <v>9.1820009269015106</v>
      </c>
      <c r="D9" s="26" t="s">
        <v>1</v>
      </c>
      <c r="F9" s="25"/>
      <c r="G9" s="7">
        <f>+G8+0.4</f>
        <v>0.60000000000000009</v>
      </c>
      <c r="H9" s="26" t="s">
        <v>7</v>
      </c>
      <c r="L9" s="143"/>
      <c r="M9" s="144" t="s">
        <v>40</v>
      </c>
      <c r="N9" s="85">
        <f>+N8*16</f>
        <v>5840</v>
      </c>
      <c r="O9" s="145" t="s">
        <v>41</v>
      </c>
      <c r="P9" s="41"/>
      <c r="Q9" s="72"/>
      <c r="R9" s="41"/>
      <c r="S9" s="41"/>
      <c r="T9" s="41"/>
    </row>
    <row r="10" spans="1:20" ht="15.75" x14ac:dyDescent="0.25">
      <c r="A10" s="1"/>
      <c r="B10" s="25" t="s">
        <v>12</v>
      </c>
      <c r="C10" s="7">
        <f>C8*C7</f>
        <v>9.1820009269015096E-3</v>
      </c>
      <c r="D10" s="26" t="s">
        <v>1</v>
      </c>
      <c r="F10" s="25"/>
      <c r="G10" s="7">
        <f>+G9+0.4</f>
        <v>1</v>
      </c>
      <c r="H10" s="26" t="s">
        <v>8</v>
      </c>
      <c r="L10" s="143"/>
      <c r="M10" s="144" t="s">
        <v>42</v>
      </c>
      <c r="N10" s="146">
        <f>N5*N6/N9</f>
        <v>400.37025155436083</v>
      </c>
      <c r="O10" s="145" t="s">
        <v>43</v>
      </c>
      <c r="P10" s="41"/>
    </row>
    <row r="11" spans="1:20" ht="15.75" x14ac:dyDescent="0.25">
      <c r="A11" s="1"/>
      <c r="B11" s="25" t="s">
        <v>12</v>
      </c>
      <c r="C11" s="7">
        <f>+C10*60</f>
        <v>0.55092005561409052</v>
      </c>
      <c r="D11" s="26" t="s">
        <v>2</v>
      </c>
      <c r="F11" s="25"/>
      <c r="G11" s="7">
        <f>+G10+0.4</f>
        <v>1.4</v>
      </c>
      <c r="H11" s="26" t="s">
        <v>9</v>
      </c>
      <c r="L11" s="143"/>
      <c r="M11" s="144"/>
      <c r="N11" s="150"/>
      <c r="O11" s="145"/>
      <c r="P11" s="41"/>
      <c r="R11" t="s">
        <v>15</v>
      </c>
      <c r="S11" s="5">
        <f>+(208.12+123.65)/2</f>
        <v>165.88499999999999</v>
      </c>
    </row>
    <row r="12" spans="1:20" ht="16.5" thickBot="1" x14ac:dyDescent="0.3">
      <c r="A12" s="1"/>
      <c r="B12" s="27"/>
      <c r="C12" s="28"/>
      <c r="D12" s="29"/>
      <c r="F12" s="27"/>
      <c r="G12" s="28"/>
      <c r="H12" s="29"/>
      <c r="L12" s="143"/>
      <c r="M12" s="149" t="s">
        <v>47</v>
      </c>
      <c r="N12" s="83">
        <f>N10+O79</f>
        <v>32913.830251554333</v>
      </c>
      <c r="O12" s="147" t="s">
        <v>46</v>
      </c>
      <c r="P12" s="41"/>
      <c r="R12" t="s">
        <v>30</v>
      </c>
      <c r="S12">
        <v>5.6</v>
      </c>
    </row>
    <row r="13" spans="1:20" ht="15.75" x14ac:dyDescent="0.25">
      <c r="A13" s="1"/>
      <c r="L13" s="143"/>
      <c r="M13" s="143"/>
      <c r="N13" s="41"/>
      <c r="O13" s="143"/>
      <c r="P13" s="41"/>
    </row>
    <row r="14" spans="1:20" ht="3" customHeight="1" thickBot="1" x14ac:dyDescent="0.3">
      <c r="A14" s="1"/>
    </row>
    <row r="15" spans="1:20" ht="16.5" thickBot="1" x14ac:dyDescent="0.3">
      <c r="A15" s="1"/>
      <c r="B15" s="11">
        <v>1</v>
      </c>
      <c r="C15" s="12">
        <v>2</v>
      </c>
      <c r="D15" s="12">
        <v>3</v>
      </c>
      <c r="E15" s="12">
        <v>4</v>
      </c>
      <c r="F15" s="12">
        <v>5</v>
      </c>
      <c r="G15" s="12">
        <v>6</v>
      </c>
      <c r="H15" s="12">
        <v>7</v>
      </c>
      <c r="I15" s="12"/>
      <c r="J15" s="12"/>
      <c r="K15" s="12"/>
      <c r="L15" s="13">
        <v>8</v>
      </c>
      <c r="M15" s="13">
        <v>9</v>
      </c>
      <c r="N15" s="13">
        <v>10</v>
      </c>
      <c r="O15" s="13">
        <v>11</v>
      </c>
    </row>
    <row r="16" spans="1:20" ht="8.25" customHeight="1" thickBot="1" x14ac:dyDescent="0.3">
      <c r="A16" s="1"/>
      <c r="C16" s="1"/>
      <c r="Q16" s="2"/>
    </row>
    <row r="17" spans="1:21" ht="47.25" customHeight="1" thickBot="1" x14ac:dyDescent="0.3">
      <c r="A17" s="1"/>
      <c r="B17" s="134" t="s">
        <v>24</v>
      </c>
      <c r="C17" s="135" t="s">
        <v>4</v>
      </c>
      <c r="D17" s="136" t="s">
        <v>11</v>
      </c>
      <c r="E17" s="135" t="s">
        <v>20</v>
      </c>
      <c r="F17" s="135" t="s">
        <v>21</v>
      </c>
      <c r="G17" s="135" t="s">
        <v>22</v>
      </c>
      <c r="H17" s="135" t="s">
        <v>23</v>
      </c>
      <c r="I17" s="137" t="s">
        <v>3</v>
      </c>
      <c r="J17" s="137" t="s">
        <v>3</v>
      </c>
      <c r="K17" s="137" t="s">
        <v>3</v>
      </c>
      <c r="L17" s="137" t="s">
        <v>3</v>
      </c>
      <c r="M17" s="136" t="s">
        <v>17</v>
      </c>
      <c r="N17" s="136" t="s">
        <v>18</v>
      </c>
      <c r="O17" s="138" t="s">
        <v>25</v>
      </c>
      <c r="Q17" s="8"/>
      <c r="R17" s="8"/>
      <c r="S17" s="8"/>
      <c r="T17" s="8"/>
      <c r="U17" s="8"/>
    </row>
    <row r="18" spans="1:21" ht="15.75" x14ac:dyDescent="0.25">
      <c r="A18" s="1"/>
      <c r="B18" s="119">
        <v>0</v>
      </c>
      <c r="C18" s="120"/>
      <c r="D18" s="120"/>
      <c r="E18" s="142">
        <v>0</v>
      </c>
      <c r="F18" s="142">
        <v>0</v>
      </c>
      <c r="G18" s="120"/>
      <c r="H18" s="120"/>
      <c r="I18" s="120"/>
      <c r="J18" s="120"/>
      <c r="K18" s="122"/>
      <c r="L18" s="122"/>
      <c r="M18" s="123">
        <f t="shared" ref="M18:M49" si="0">IF(E19&gt;0,$S$11*$S$12,0)</f>
        <v>0</v>
      </c>
      <c r="N18" s="123">
        <f>+$S$11*F19</f>
        <v>0</v>
      </c>
      <c r="O18" s="124">
        <f>SUM(M18:N18)</f>
        <v>0</v>
      </c>
      <c r="Q18" s="7"/>
      <c r="R18" s="9" t="s">
        <v>79</v>
      </c>
      <c r="S18" s="22">
        <f>SQRT(G7)</f>
        <v>6.7093655746024501</v>
      </c>
      <c r="T18" s="7"/>
      <c r="U18" s="7"/>
    </row>
    <row r="19" spans="1:21" ht="15.75" x14ac:dyDescent="0.25">
      <c r="A19" s="1"/>
      <c r="B19" s="125">
        <v>1</v>
      </c>
      <c r="C19" s="10">
        <f>+$C$7*60</f>
        <v>1.0799999999999998</v>
      </c>
      <c r="D19" s="10">
        <f>+C19*1</f>
        <v>1.0799999999999998</v>
      </c>
      <c r="E19" s="17">
        <f t="shared" ref="E19:E50" si="1">IF(E18=0,IF(H18&lt;$G$9,0,$C$11),IF(H18&lt;$G$8,0,E18))</f>
        <v>0</v>
      </c>
      <c r="F19" s="10">
        <f t="shared" ref="F19:F50" si="2">IF(F18=0,IF(H18&lt;$G$9,0,IF(H18&lt;$G$10,0,$C$11)),IF(H18&lt;$G$8,0,F18))</f>
        <v>0</v>
      </c>
      <c r="G19" s="10">
        <f>+D19-E19-F19</f>
        <v>1.0799999999999998</v>
      </c>
      <c r="H19" s="18">
        <f t="shared" ref="H19:H50" si="3">+G19/$G$7</f>
        <v>2.3991690124295754E-2</v>
      </c>
      <c r="I19" s="10" t="str">
        <f>+IF(E18=0,IF(E19&gt;0,"ENCENDIDO BOMBA 1",IF(F18=0,IF(F19&gt;0,"ENCENDIDO BOMBA 2",""))))</f>
        <v/>
      </c>
      <c r="J19" s="10" t="str">
        <f>+IF(F18=0,IF(F19&gt;0,"ENCENDIDO BOMBA 2",""),"")</f>
        <v/>
      </c>
      <c r="K19" s="10" t="str">
        <f>+IF(F18&gt;0,IF(F19=0,"APAGADO BOMBAS",""),"")</f>
        <v/>
      </c>
      <c r="L19" s="19" t="str">
        <f>+CONCATENATE(I19,J19,K19)</f>
        <v/>
      </c>
      <c r="M19" s="16">
        <f t="shared" si="0"/>
        <v>0</v>
      </c>
      <c r="N19" s="16">
        <f t="shared" ref="N19:N50" si="4">IF(F20&gt;0,$S$11*$S$12,0)</f>
        <v>0</v>
      </c>
      <c r="O19" s="126">
        <f t="shared" ref="O19:O77" si="5">SUM(M19:N19)</f>
        <v>0</v>
      </c>
      <c r="Q19" s="7"/>
      <c r="R19" s="9" t="s">
        <v>80</v>
      </c>
      <c r="S19" s="22">
        <f>+S18-0.2</f>
        <v>6.5093655746024499</v>
      </c>
      <c r="T19" s="9"/>
      <c r="U19" s="7"/>
    </row>
    <row r="20" spans="1:21" ht="15.75" x14ac:dyDescent="0.25">
      <c r="A20" s="1"/>
      <c r="B20" s="125">
        <v>2</v>
      </c>
      <c r="C20" s="10">
        <f t="shared" ref="C20:C78" si="6">+$C$7*60</f>
        <v>1.0799999999999998</v>
      </c>
      <c r="D20" s="10">
        <f t="shared" ref="D20:D78" si="7">+C20*1</f>
        <v>1.0799999999999998</v>
      </c>
      <c r="E20" s="17">
        <f t="shared" si="1"/>
        <v>0</v>
      </c>
      <c r="F20" s="10">
        <f t="shared" si="2"/>
        <v>0</v>
      </c>
      <c r="G20" s="10">
        <f t="shared" ref="G20:G78" si="8">+G19+D20-E20-F20</f>
        <v>2.1599999999999997</v>
      </c>
      <c r="H20" s="18">
        <f t="shared" si="3"/>
        <v>4.7983380248591508E-2</v>
      </c>
      <c r="I20" s="10" t="str">
        <f t="shared" ref="I20:I21" si="9">+IF(E19=0,IF(E20&gt;0,"ENCENDIDO BOMBA 1",IF(F19=0,IF(F20&gt;0,"ENCENDIDO BOMBA 2",""))))</f>
        <v/>
      </c>
      <c r="J20" s="10" t="str">
        <f t="shared" ref="J20:J78" si="10">+IF(F19=0,IF(F20&gt;0,"ENCENDIDO BOMBA 2",""),"")</f>
        <v/>
      </c>
      <c r="K20" s="10" t="str">
        <f t="shared" ref="K20:K57" si="11">+IF(F19&gt;0,IF(F20=0,"APAGADO BOMBAS",""),"")</f>
        <v/>
      </c>
      <c r="L20" s="19" t="str">
        <f t="shared" ref="L20:L78" si="12">+CONCATENATE(I20,J20,K20)</f>
        <v/>
      </c>
      <c r="M20" s="16">
        <f t="shared" si="0"/>
        <v>0</v>
      </c>
      <c r="N20" s="16">
        <f t="shared" si="4"/>
        <v>0</v>
      </c>
      <c r="O20" s="126">
        <f t="shared" si="5"/>
        <v>0</v>
      </c>
      <c r="Q20" s="7"/>
      <c r="R20" s="7" t="s">
        <v>81</v>
      </c>
      <c r="S20" s="9">
        <f>+S19*S19</f>
        <v>42.371840183819479</v>
      </c>
      <c r="T20" s="9"/>
      <c r="U20" s="7"/>
    </row>
    <row r="21" spans="1:21" x14ac:dyDescent="0.25">
      <c r="B21" s="125">
        <v>3</v>
      </c>
      <c r="C21" s="10">
        <f t="shared" si="6"/>
        <v>1.0799999999999998</v>
      </c>
      <c r="D21" s="10">
        <f t="shared" si="7"/>
        <v>1.0799999999999998</v>
      </c>
      <c r="E21" s="17">
        <f t="shared" si="1"/>
        <v>0</v>
      </c>
      <c r="F21" s="10">
        <f t="shared" si="2"/>
        <v>0</v>
      </c>
      <c r="G21" s="10">
        <f t="shared" si="8"/>
        <v>3.2399999999999993</v>
      </c>
      <c r="H21" s="18">
        <f t="shared" si="3"/>
        <v>7.1975070372887251E-2</v>
      </c>
      <c r="I21" s="10" t="str">
        <f t="shared" si="9"/>
        <v/>
      </c>
      <c r="J21" s="10" t="str">
        <f t="shared" si="10"/>
        <v/>
      </c>
      <c r="K21" s="10" t="str">
        <f t="shared" si="11"/>
        <v/>
      </c>
      <c r="L21" s="19" t="str">
        <f t="shared" si="12"/>
        <v/>
      </c>
      <c r="M21" s="16">
        <f t="shared" si="0"/>
        <v>0</v>
      </c>
      <c r="N21" s="16">
        <f t="shared" si="4"/>
        <v>0</v>
      </c>
      <c r="O21" s="126">
        <f t="shared" si="5"/>
        <v>0</v>
      </c>
      <c r="R21" s="6" t="s">
        <v>82</v>
      </c>
      <c r="S21" s="9">
        <f>+G7-S20</f>
        <v>2.6437462298409855</v>
      </c>
      <c r="T21" s="9"/>
      <c r="U21" s="7"/>
    </row>
    <row r="22" spans="1:21" x14ac:dyDescent="0.25">
      <c r="B22" s="125">
        <v>4</v>
      </c>
      <c r="C22" s="10">
        <f t="shared" si="6"/>
        <v>1.0799999999999998</v>
      </c>
      <c r="D22" s="10">
        <f t="shared" si="7"/>
        <v>1.0799999999999998</v>
      </c>
      <c r="E22" s="17">
        <f t="shared" si="1"/>
        <v>0</v>
      </c>
      <c r="F22" s="10">
        <f t="shared" si="2"/>
        <v>0</v>
      </c>
      <c r="G22" s="10">
        <f t="shared" si="8"/>
        <v>4.3199999999999994</v>
      </c>
      <c r="H22" s="18">
        <f t="shared" si="3"/>
        <v>9.5966760497183015E-2</v>
      </c>
      <c r="I22" s="10" t="str">
        <f>+IF(E21=0,IF(E22&gt;0,"ENCENDIDO BOMBA 1",""),"")</f>
        <v/>
      </c>
      <c r="J22" s="10" t="str">
        <f t="shared" si="10"/>
        <v/>
      </c>
      <c r="K22" s="10" t="str">
        <f t="shared" si="11"/>
        <v/>
      </c>
      <c r="L22" s="19" t="str">
        <f t="shared" si="12"/>
        <v/>
      </c>
      <c r="M22" s="16">
        <f t="shared" si="0"/>
        <v>0</v>
      </c>
      <c r="N22" s="16">
        <f t="shared" si="4"/>
        <v>0</v>
      </c>
      <c r="O22" s="126">
        <f t="shared" si="5"/>
        <v>0</v>
      </c>
      <c r="S22" s="7"/>
      <c r="T22" s="9"/>
      <c r="U22" s="7"/>
    </row>
    <row r="23" spans="1:21" x14ac:dyDescent="0.25">
      <c r="B23" s="125">
        <v>5</v>
      </c>
      <c r="C23" s="10">
        <f t="shared" si="6"/>
        <v>1.0799999999999998</v>
      </c>
      <c r="D23" s="10">
        <f t="shared" si="7"/>
        <v>1.0799999999999998</v>
      </c>
      <c r="E23" s="17">
        <f t="shared" si="1"/>
        <v>0</v>
      </c>
      <c r="F23" s="10">
        <f t="shared" si="2"/>
        <v>0</v>
      </c>
      <c r="G23" s="10">
        <f t="shared" si="8"/>
        <v>5.3999999999999995</v>
      </c>
      <c r="H23" s="18">
        <f t="shared" si="3"/>
        <v>0.11995845062147877</v>
      </c>
      <c r="I23" s="10" t="str">
        <f t="shared" ref="I23:I78" si="13">+IF(E22=0,IF(E23&gt;0,"ENCENDIDO BOMBA 1",""),"")</f>
        <v/>
      </c>
      <c r="J23" s="10" t="str">
        <f t="shared" si="10"/>
        <v/>
      </c>
      <c r="K23" s="10" t="str">
        <f t="shared" si="11"/>
        <v/>
      </c>
      <c r="L23" s="19" t="str">
        <f t="shared" si="12"/>
        <v/>
      </c>
      <c r="M23" s="16">
        <f t="shared" si="0"/>
        <v>0</v>
      </c>
      <c r="N23" s="16">
        <f t="shared" si="4"/>
        <v>0</v>
      </c>
      <c r="O23" s="126">
        <f t="shared" si="5"/>
        <v>0</v>
      </c>
    </row>
    <row r="24" spans="1:21" x14ac:dyDescent="0.25">
      <c r="B24" s="125">
        <v>6</v>
      </c>
      <c r="C24" s="10">
        <f t="shared" si="6"/>
        <v>1.0799999999999998</v>
      </c>
      <c r="D24" s="10">
        <f t="shared" si="7"/>
        <v>1.0799999999999998</v>
      </c>
      <c r="E24" s="17">
        <f t="shared" si="1"/>
        <v>0</v>
      </c>
      <c r="F24" s="10">
        <f t="shared" si="2"/>
        <v>0</v>
      </c>
      <c r="G24" s="10">
        <f t="shared" si="8"/>
        <v>6.4799999999999995</v>
      </c>
      <c r="H24" s="18">
        <f t="shared" si="3"/>
        <v>0.14395014074577453</v>
      </c>
      <c r="I24" s="10" t="str">
        <f t="shared" si="13"/>
        <v/>
      </c>
      <c r="J24" s="10" t="str">
        <f t="shared" si="10"/>
        <v/>
      </c>
      <c r="K24" s="10" t="str">
        <f t="shared" si="11"/>
        <v/>
      </c>
      <c r="L24" s="19" t="str">
        <f t="shared" si="12"/>
        <v/>
      </c>
      <c r="M24" s="16">
        <f t="shared" si="0"/>
        <v>0</v>
      </c>
      <c r="N24" s="16">
        <f t="shared" si="4"/>
        <v>0</v>
      </c>
      <c r="O24" s="126">
        <f t="shared" si="5"/>
        <v>0</v>
      </c>
    </row>
    <row r="25" spans="1:21" x14ac:dyDescent="0.25">
      <c r="B25" s="125">
        <v>7</v>
      </c>
      <c r="C25" s="10">
        <f t="shared" si="6"/>
        <v>1.0799999999999998</v>
      </c>
      <c r="D25" s="10">
        <f t="shared" si="7"/>
        <v>1.0799999999999998</v>
      </c>
      <c r="E25" s="17">
        <f t="shared" si="1"/>
        <v>0</v>
      </c>
      <c r="F25" s="10">
        <f t="shared" si="2"/>
        <v>0</v>
      </c>
      <c r="G25" s="10">
        <f t="shared" si="8"/>
        <v>7.56</v>
      </c>
      <c r="H25" s="18">
        <f t="shared" si="3"/>
        <v>0.16794183087007028</v>
      </c>
      <c r="I25" s="10" t="str">
        <f t="shared" si="13"/>
        <v/>
      </c>
      <c r="J25" s="10" t="str">
        <f t="shared" si="10"/>
        <v/>
      </c>
      <c r="K25" s="10" t="str">
        <f t="shared" si="11"/>
        <v/>
      </c>
      <c r="L25" s="19" t="str">
        <f t="shared" si="12"/>
        <v/>
      </c>
      <c r="M25" s="16">
        <f t="shared" si="0"/>
        <v>0</v>
      </c>
      <c r="N25" s="16">
        <f t="shared" si="4"/>
        <v>0</v>
      </c>
      <c r="O25" s="126">
        <f t="shared" si="5"/>
        <v>0</v>
      </c>
    </row>
    <row r="26" spans="1:21" x14ac:dyDescent="0.25">
      <c r="B26" s="125">
        <v>8</v>
      </c>
      <c r="C26" s="10">
        <f t="shared" si="6"/>
        <v>1.0799999999999998</v>
      </c>
      <c r="D26" s="10">
        <f t="shared" si="7"/>
        <v>1.0799999999999998</v>
      </c>
      <c r="E26" s="17">
        <f t="shared" si="1"/>
        <v>0</v>
      </c>
      <c r="F26" s="10">
        <f t="shared" si="2"/>
        <v>0</v>
      </c>
      <c r="G26" s="10">
        <f t="shared" si="8"/>
        <v>8.6399999999999988</v>
      </c>
      <c r="H26" s="18">
        <f t="shared" si="3"/>
        <v>0.19193352099436603</v>
      </c>
      <c r="I26" s="10" t="str">
        <f t="shared" si="13"/>
        <v/>
      </c>
      <c r="J26" s="10" t="str">
        <f>+IF(F25=0,IF(F26&gt;0,"ENCENDIDO BOMBA 2",""),"")</f>
        <v/>
      </c>
      <c r="K26" s="10" t="str">
        <f t="shared" si="11"/>
        <v/>
      </c>
      <c r="L26" s="19" t="str">
        <f t="shared" si="12"/>
        <v/>
      </c>
      <c r="M26" s="16">
        <f t="shared" si="0"/>
        <v>0</v>
      </c>
      <c r="N26" s="16">
        <f t="shared" si="4"/>
        <v>0</v>
      </c>
      <c r="O26" s="126">
        <f t="shared" si="5"/>
        <v>0</v>
      </c>
    </row>
    <row r="27" spans="1:21" x14ac:dyDescent="0.25">
      <c r="B27" s="125">
        <v>9</v>
      </c>
      <c r="C27" s="10">
        <f t="shared" si="6"/>
        <v>1.0799999999999998</v>
      </c>
      <c r="D27" s="10">
        <f t="shared" si="7"/>
        <v>1.0799999999999998</v>
      </c>
      <c r="E27" s="17">
        <f t="shared" si="1"/>
        <v>0</v>
      </c>
      <c r="F27" s="10">
        <f t="shared" si="2"/>
        <v>0</v>
      </c>
      <c r="G27" s="10">
        <f t="shared" si="8"/>
        <v>9.7199999999999989</v>
      </c>
      <c r="H27" s="18">
        <f t="shared" si="3"/>
        <v>0.21592521111866178</v>
      </c>
      <c r="I27" s="10" t="str">
        <f t="shared" si="13"/>
        <v/>
      </c>
      <c r="J27" s="10" t="str">
        <f t="shared" si="10"/>
        <v/>
      </c>
      <c r="K27" s="10" t="str">
        <f t="shared" si="11"/>
        <v/>
      </c>
      <c r="L27" s="19" t="str">
        <f t="shared" si="12"/>
        <v/>
      </c>
      <c r="M27" s="16">
        <f t="shared" si="0"/>
        <v>0</v>
      </c>
      <c r="N27" s="16">
        <f t="shared" si="4"/>
        <v>0</v>
      </c>
      <c r="O27" s="126">
        <f t="shared" si="5"/>
        <v>0</v>
      </c>
    </row>
    <row r="28" spans="1:21" x14ac:dyDescent="0.25">
      <c r="B28" s="125">
        <v>10</v>
      </c>
      <c r="C28" s="10">
        <f t="shared" si="6"/>
        <v>1.0799999999999998</v>
      </c>
      <c r="D28" s="10">
        <f t="shared" si="7"/>
        <v>1.0799999999999998</v>
      </c>
      <c r="E28" s="17">
        <f t="shared" si="1"/>
        <v>0</v>
      </c>
      <c r="F28" s="10">
        <f t="shared" si="2"/>
        <v>0</v>
      </c>
      <c r="G28" s="10">
        <f t="shared" si="8"/>
        <v>10.799999999999999</v>
      </c>
      <c r="H28" s="18">
        <f t="shared" si="3"/>
        <v>0.23991690124295753</v>
      </c>
      <c r="I28" s="10" t="str">
        <f t="shared" si="13"/>
        <v/>
      </c>
      <c r="J28" s="10" t="str">
        <f t="shared" si="10"/>
        <v/>
      </c>
      <c r="K28" s="10" t="str">
        <f t="shared" si="11"/>
        <v/>
      </c>
      <c r="L28" s="19" t="str">
        <f t="shared" si="12"/>
        <v/>
      </c>
      <c r="M28" s="16">
        <f t="shared" si="0"/>
        <v>0</v>
      </c>
      <c r="N28" s="16">
        <f t="shared" si="4"/>
        <v>0</v>
      </c>
      <c r="O28" s="126">
        <f t="shared" si="5"/>
        <v>0</v>
      </c>
    </row>
    <row r="29" spans="1:21" x14ac:dyDescent="0.25">
      <c r="B29" s="125">
        <v>11</v>
      </c>
      <c r="C29" s="10">
        <f t="shared" si="6"/>
        <v>1.0799999999999998</v>
      </c>
      <c r="D29" s="10">
        <f t="shared" si="7"/>
        <v>1.0799999999999998</v>
      </c>
      <c r="E29" s="17">
        <f t="shared" si="1"/>
        <v>0</v>
      </c>
      <c r="F29" s="10">
        <f t="shared" si="2"/>
        <v>0</v>
      </c>
      <c r="G29" s="10">
        <f t="shared" si="8"/>
        <v>11.879999999999999</v>
      </c>
      <c r="H29" s="18">
        <f t="shared" si="3"/>
        <v>0.26390859136725331</v>
      </c>
      <c r="I29" s="10" t="str">
        <f t="shared" si="13"/>
        <v/>
      </c>
      <c r="J29" s="10" t="str">
        <f t="shared" si="10"/>
        <v/>
      </c>
      <c r="K29" s="10" t="str">
        <f t="shared" si="11"/>
        <v/>
      </c>
      <c r="L29" s="19" t="str">
        <f t="shared" si="12"/>
        <v/>
      </c>
      <c r="M29" s="16">
        <f t="shared" si="0"/>
        <v>0</v>
      </c>
      <c r="N29" s="16">
        <f t="shared" si="4"/>
        <v>0</v>
      </c>
      <c r="O29" s="126">
        <f t="shared" si="5"/>
        <v>0</v>
      </c>
    </row>
    <row r="30" spans="1:21" x14ac:dyDescent="0.25">
      <c r="B30" s="125">
        <v>12</v>
      </c>
      <c r="C30" s="10">
        <f t="shared" si="6"/>
        <v>1.0799999999999998</v>
      </c>
      <c r="D30" s="10">
        <f t="shared" si="7"/>
        <v>1.0799999999999998</v>
      </c>
      <c r="E30" s="17">
        <f t="shared" si="1"/>
        <v>0</v>
      </c>
      <c r="F30" s="10">
        <f t="shared" si="2"/>
        <v>0</v>
      </c>
      <c r="G30" s="10">
        <f t="shared" si="8"/>
        <v>12.959999999999999</v>
      </c>
      <c r="H30" s="18">
        <f t="shared" si="3"/>
        <v>0.28790028149154906</v>
      </c>
      <c r="I30" s="10" t="str">
        <f t="shared" si="13"/>
        <v/>
      </c>
      <c r="J30" s="10" t="str">
        <f t="shared" si="10"/>
        <v/>
      </c>
      <c r="K30" s="10" t="str">
        <f t="shared" si="11"/>
        <v/>
      </c>
      <c r="L30" s="19" t="str">
        <f t="shared" si="12"/>
        <v/>
      </c>
      <c r="M30" s="16">
        <f t="shared" si="0"/>
        <v>0</v>
      </c>
      <c r="N30" s="16">
        <f t="shared" si="4"/>
        <v>0</v>
      </c>
      <c r="O30" s="126">
        <f t="shared" si="5"/>
        <v>0</v>
      </c>
    </row>
    <row r="31" spans="1:21" x14ac:dyDescent="0.25">
      <c r="B31" s="125">
        <v>13</v>
      </c>
      <c r="C31" s="10">
        <f t="shared" si="6"/>
        <v>1.0799999999999998</v>
      </c>
      <c r="D31" s="10">
        <f t="shared" si="7"/>
        <v>1.0799999999999998</v>
      </c>
      <c r="E31" s="17">
        <f t="shared" si="1"/>
        <v>0</v>
      </c>
      <c r="F31" s="10">
        <f t="shared" si="2"/>
        <v>0</v>
      </c>
      <c r="G31" s="10">
        <f t="shared" si="8"/>
        <v>14.04</v>
      </c>
      <c r="H31" s="18">
        <f t="shared" si="3"/>
        <v>0.31189197161584481</v>
      </c>
      <c r="I31" s="10" t="str">
        <f t="shared" si="13"/>
        <v/>
      </c>
      <c r="J31" s="10" t="str">
        <f t="shared" si="10"/>
        <v/>
      </c>
      <c r="K31" s="10" t="str">
        <f t="shared" si="11"/>
        <v/>
      </c>
      <c r="L31" s="19" t="str">
        <f t="shared" si="12"/>
        <v/>
      </c>
      <c r="M31" s="16">
        <f t="shared" si="0"/>
        <v>0</v>
      </c>
      <c r="N31" s="16">
        <f t="shared" si="4"/>
        <v>0</v>
      </c>
      <c r="O31" s="126">
        <f t="shared" si="5"/>
        <v>0</v>
      </c>
    </row>
    <row r="32" spans="1:21" x14ac:dyDescent="0.25">
      <c r="B32" s="125">
        <v>14</v>
      </c>
      <c r="C32" s="10">
        <f t="shared" si="6"/>
        <v>1.0799999999999998</v>
      </c>
      <c r="D32" s="10">
        <f t="shared" si="7"/>
        <v>1.0799999999999998</v>
      </c>
      <c r="E32" s="17">
        <f t="shared" si="1"/>
        <v>0</v>
      </c>
      <c r="F32" s="10">
        <f t="shared" si="2"/>
        <v>0</v>
      </c>
      <c r="G32" s="10">
        <f t="shared" si="8"/>
        <v>15.12</v>
      </c>
      <c r="H32" s="18">
        <f t="shared" si="3"/>
        <v>0.33588366174014056</v>
      </c>
      <c r="I32" s="10" t="str">
        <f t="shared" si="13"/>
        <v/>
      </c>
      <c r="J32" s="10" t="str">
        <f>+IF(F31=0,IF(F32&gt;0,"ENCENDIDO BOMBA 2",""),"")</f>
        <v/>
      </c>
      <c r="K32" s="10" t="str">
        <f t="shared" si="11"/>
        <v/>
      </c>
      <c r="L32" s="19" t="str">
        <f t="shared" si="12"/>
        <v/>
      </c>
      <c r="M32" s="16">
        <f t="shared" si="0"/>
        <v>0</v>
      </c>
      <c r="N32" s="16">
        <f t="shared" si="4"/>
        <v>0</v>
      </c>
      <c r="O32" s="126">
        <f t="shared" si="5"/>
        <v>0</v>
      </c>
    </row>
    <row r="33" spans="2:15" x14ac:dyDescent="0.25">
      <c r="B33" s="125">
        <v>15</v>
      </c>
      <c r="C33" s="10">
        <f t="shared" si="6"/>
        <v>1.0799999999999998</v>
      </c>
      <c r="D33" s="10">
        <f t="shared" si="7"/>
        <v>1.0799999999999998</v>
      </c>
      <c r="E33" s="17">
        <f t="shared" si="1"/>
        <v>0</v>
      </c>
      <c r="F33" s="10">
        <f t="shared" si="2"/>
        <v>0</v>
      </c>
      <c r="G33" s="10">
        <f t="shared" si="8"/>
        <v>16.2</v>
      </c>
      <c r="H33" s="18">
        <f t="shared" si="3"/>
        <v>0.35987535186443631</v>
      </c>
      <c r="I33" s="10" t="str">
        <f t="shared" si="13"/>
        <v/>
      </c>
      <c r="J33" s="10" t="str">
        <f t="shared" si="10"/>
        <v/>
      </c>
      <c r="K33" s="10" t="str">
        <f t="shared" si="11"/>
        <v/>
      </c>
      <c r="L33" s="19" t="str">
        <f t="shared" si="12"/>
        <v/>
      </c>
      <c r="M33" s="16">
        <f t="shared" si="0"/>
        <v>0</v>
      </c>
      <c r="N33" s="16">
        <f t="shared" si="4"/>
        <v>0</v>
      </c>
      <c r="O33" s="126">
        <f t="shared" si="5"/>
        <v>0</v>
      </c>
    </row>
    <row r="34" spans="2:15" x14ac:dyDescent="0.25">
      <c r="B34" s="125">
        <v>16</v>
      </c>
      <c r="C34" s="10">
        <f t="shared" si="6"/>
        <v>1.0799999999999998</v>
      </c>
      <c r="D34" s="10">
        <f t="shared" si="7"/>
        <v>1.0799999999999998</v>
      </c>
      <c r="E34" s="17">
        <f t="shared" si="1"/>
        <v>0</v>
      </c>
      <c r="F34" s="10">
        <f t="shared" si="2"/>
        <v>0</v>
      </c>
      <c r="G34" s="10">
        <f t="shared" si="8"/>
        <v>17.279999999999998</v>
      </c>
      <c r="H34" s="18">
        <f t="shared" si="3"/>
        <v>0.38386704198873206</v>
      </c>
      <c r="I34" s="10" t="str">
        <f t="shared" si="13"/>
        <v/>
      </c>
      <c r="J34" s="10" t="str">
        <f t="shared" si="10"/>
        <v/>
      </c>
      <c r="K34" s="10" t="str">
        <f>+IF(F33&gt;0,IF(F34=0,"APAGADO BOMBAS",""),"")</f>
        <v/>
      </c>
      <c r="L34" s="19" t="str">
        <f t="shared" si="12"/>
        <v/>
      </c>
      <c r="M34" s="16">
        <f t="shared" si="0"/>
        <v>0</v>
      </c>
      <c r="N34" s="16">
        <f t="shared" si="4"/>
        <v>0</v>
      </c>
      <c r="O34" s="126">
        <f t="shared" si="5"/>
        <v>0</v>
      </c>
    </row>
    <row r="35" spans="2:15" x14ac:dyDescent="0.25">
      <c r="B35" s="125">
        <v>17</v>
      </c>
      <c r="C35" s="10">
        <f t="shared" si="6"/>
        <v>1.0799999999999998</v>
      </c>
      <c r="D35" s="10">
        <f t="shared" si="7"/>
        <v>1.0799999999999998</v>
      </c>
      <c r="E35" s="17">
        <f t="shared" si="1"/>
        <v>0</v>
      </c>
      <c r="F35" s="10">
        <f t="shared" si="2"/>
        <v>0</v>
      </c>
      <c r="G35" s="10">
        <f t="shared" si="8"/>
        <v>18.359999999999996</v>
      </c>
      <c r="H35" s="18">
        <f t="shared" si="3"/>
        <v>0.40785873211302776</v>
      </c>
      <c r="I35" s="10" t="str">
        <f>+IF(E34=0,IF(E35&gt;0,"ENCENDIDO BOMBA 1",""),"")</f>
        <v/>
      </c>
      <c r="J35" s="10" t="str">
        <f t="shared" si="10"/>
        <v/>
      </c>
      <c r="K35" s="10" t="str">
        <f t="shared" si="11"/>
        <v/>
      </c>
      <c r="L35" s="19" t="str">
        <f t="shared" si="12"/>
        <v/>
      </c>
      <c r="M35" s="16">
        <f t="shared" si="0"/>
        <v>0</v>
      </c>
      <c r="N35" s="16">
        <f t="shared" si="4"/>
        <v>0</v>
      </c>
      <c r="O35" s="126">
        <f t="shared" si="5"/>
        <v>0</v>
      </c>
    </row>
    <row r="36" spans="2:15" x14ac:dyDescent="0.25">
      <c r="B36" s="125">
        <v>18</v>
      </c>
      <c r="C36" s="10">
        <f t="shared" si="6"/>
        <v>1.0799999999999998</v>
      </c>
      <c r="D36" s="10">
        <f t="shared" si="7"/>
        <v>1.0799999999999998</v>
      </c>
      <c r="E36" s="17">
        <f t="shared" si="1"/>
        <v>0</v>
      </c>
      <c r="F36" s="10">
        <f t="shared" si="2"/>
        <v>0</v>
      </c>
      <c r="G36" s="10">
        <f t="shared" si="8"/>
        <v>19.439999999999994</v>
      </c>
      <c r="H36" s="18">
        <f t="shared" si="3"/>
        <v>0.43185042223732351</v>
      </c>
      <c r="I36" s="10" t="str">
        <f t="shared" si="13"/>
        <v/>
      </c>
      <c r="J36" s="10" t="str">
        <f t="shared" si="10"/>
        <v/>
      </c>
      <c r="K36" s="10" t="str">
        <f t="shared" si="11"/>
        <v/>
      </c>
      <c r="L36" s="19" t="str">
        <f t="shared" si="12"/>
        <v/>
      </c>
      <c r="M36" s="16">
        <f t="shared" si="0"/>
        <v>0</v>
      </c>
      <c r="N36" s="16">
        <f t="shared" si="4"/>
        <v>0</v>
      </c>
      <c r="O36" s="126">
        <f t="shared" si="5"/>
        <v>0</v>
      </c>
    </row>
    <row r="37" spans="2:15" x14ac:dyDescent="0.25">
      <c r="B37" s="125">
        <v>19</v>
      </c>
      <c r="C37" s="10">
        <f t="shared" si="6"/>
        <v>1.0799999999999998</v>
      </c>
      <c r="D37" s="10">
        <f t="shared" si="7"/>
        <v>1.0799999999999998</v>
      </c>
      <c r="E37" s="17">
        <f t="shared" si="1"/>
        <v>0</v>
      </c>
      <c r="F37" s="10">
        <f t="shared" si="2"/>
        <v>0</v>
      </c>
      <c r="G37" s="10">
        <f t="shared" si="8"/>
        <v>20.519999999999992</v>
      </c>
      <c r="H37" s="18">
        <f t="shared" si="3"/>
        <v>0.4558421123616192</v>
      </c>
      <c r="I37" s="10" t="str">
        <f t="shared" si="13"/>
        <v/>
      </c>
      <c r="J37" s="10" t="str">
        <f t="shared" si="10"/>
        <v/>
      </c>
      <c r="K37" s="10" t="str">
        <f t="shared" si="11"/>
        <v/>
      </c>
      <c r="L37" s="19" t="str">
        <f t="shared" si="12"/>
        <v/>
      </c>
      <c r="M37" s="16">
        <f t="shared" si="0"/>
        <v>0</v>
      </c>
      <c r="N37" s="16">
        <f t="shared" si="4"/>
        <v>0</v>
      </c>
      <c r="O37" s="126">
        <f t="shared" si="5"/>
        <v>0</v>
      </c>
    </row>
    <row r="38" spans="2:15" x14ac:dyDescent="0.25">
      <c r="B38" s="125">
        <v>20</v>
      </c>
      <c r="C38" s="10">
        <f t="shared" si="6"/>
        <v>1.0799999999999998</v>
      </c>
      <c r="D38" s="10">
        <f t="shared" si="7"/>
        <v>1.0799999999999998</v>
      </c>
      <c r="E38" s="17">
        <f t="shared" si="1"/>
        <v>0</v>
      </c>
      <c r="F38" s="10">
        <f t="shared" si="2"/>
        <v>0</v>
      </c>
      <c r="G38" s="10">
        <f t="shared" si="8"/>
        <v>21.599999999999991</v>
      </c>
      <c r="H38" s="18">
        <f t="shared" si="3"/>
        <v>0.4798338024859149</v>
      </c>
      <c r="I38" s="10" t="str">
        <f t="shared" si="13"/>
        <v/>
      </c>
      <c r="J38" s="10" t="str">
        <f t="shared" si="10"/>
        <v/>
      </c>
      <c r="K38" s="10" t="str">
        <f t="shared" si="11"/>
        <v/>
      </c>
      <c r="L38" s="19" t="str">
        <f t="shared" si="12"/>
        <v/>
      </c>
      <c r="M38" s="16">
        <f t="shared" si="0"/>
        <v>0</v>
      </c>
      <c r="N38" s="16">
        <f t="shared" si="4"/>
        <v>0</v>
      </c>
      <c r="O38" s="126">
        <f t="shared" si="5"/>
        <v>0</v>
      </c>
    </row>
    <row r="39" spans="2:15" x14ac:dyDescent="0.25">
      <c r="B39" s="125">
        <v>21</v>
      </c>
      <c r="C39" s="10">
        <f t="shared" si="6"/>
        <v>1.0799999999999998</v>
      </c>
      <c r="D39" s="10">
        <f t="shared" si="7"/>
        <v>1.0799999999999998</v>
      </c>
      <c r="E39" s="17">
        <f t="shared" si="1"/>
        <v>0</v>
      </c>
      <c r="F39" s="10">
        <f t="shared" si="2"/>
        <v>0</v>
      </c>
      <c r="G39" s="10">
        <f t="shared" si="8"/>
        <v>22.679999999999989</v>
      </c>
      <c r="H39" s="18">
        <f t="shared" si="3"/>
        <v>0.50382549261021059</v>
      </c>
      <c r="I39" s="10" t="str">
        <f t="shared" si="13"/>
        <v/>
      </c>
      <c r="J39" s="10" t="str">
        <f>+IF(F38=0,IF(F39&gt;0,"ENCENDIDO BOMBA 2",""),"")</f>
        <v/>
      </c>
      <c r="K39" s="10" t="str">
        <f t="shared" si="11"/>
        <v/>
      </c>
      <c r="L39" s="19" t="str">
        <f t="shared" si="12"/>
        <v/>
      </c>
      <c r="M39" s="16">
        <f t="shared" si="0"/>
        <v>0</v>
      </c>
      <c r="N39" s="16">
        <f t="shared" si="4"/>
        <v>0</v>
      </c>
      <c r="O39" s="126">
        <f t="shared" si="5"/>
        <v>0</v>
      </c>
    </row>
    <row r="40" spans="2:15" x14ac:dyDescent="0.25">
      <c r="B40" s="125">
        <v>22</v>
      </c>
      <c r="C40" s="10">
        <f t="shared" si="6"/>
        <v>1.0799999999999998</v>
      </c>
      <c r="D40" s="10">
        <f t="shared" si="7"/>
        <v>1.0799999999999998</v>
      </c>
      <c r="E40" s="17">
        <f t="shared" si="1"/>
        <v>0</v>
      </c>
      <c r="F40" s="10">
        <f t="shared" si="2"/>
        <v>0</v>
      </c>
      <c r="G40" s="10">
        <f t="shared" si="8"/>
        <v>23.759999999999987</v>
      </c>
      <c r="H40" s="18">
        <f t="shared" si="3"/>
        <v>0.5278171827345064</v>
      </c>
      <c r="I40" s="10" t="str">
        <f t="shared" si="13"/>
        <v/>
      </c>
      <c r="J40" s="10" t="str">
        <f t="shared" si="10"/>
        <v/>
      </c>
      <c r="K40" s="10" t="str">
        <f t="shared" si="11"/>
        <v/>
      </c>
      <c r="L40" s="19" t="str">
        <f t="shared" si="12"/>
        <v/>
      </c>
      <c r="M40" s="16">
        <f t="shared" si="0"/>
        <v>0</v>
      </c>
      <c r="N40" s="16">
        <f t="shared" si="4"/>
        <v>0</v>
      </c>
      <c r="O40" s="126">
        <f t="shared" si="5"/>
        <v>0</v>
      </c>
    </row>
    <row r="41" spans="2:15" x14ac:dyDescent="0.25">
      <c r="B41" s="125">
        <v>23</v>
      </c>
      <c r="C41" s="10">
        <f t="shared" si="6"/>
        <v>1.0799999999999998</v>
      </c>
      <c r="D41" s="10">
        <f t="shared" si="7"/>
        <v>1.0799999999999998</v>
      </c>
      <c r="E41" s="17">
        <f t="shared" si="1"/>
        <v>0</v>
      </c>
      <c r="F41" s="10">
        <f t="shared" si="2"/>
        <v>0</v>
      </c>
      <c r="G41" s="10">
        <f t="shared" si="8"/>
        <v>24.839999999999986</v>
      </c>
      <c r="H41" s="18">
        <f t="shared" si="3"/>
        <v>0.55180887285880209</v>
      </c>
      <c r="I41" s="10" t="str">
        <f t="shared" si="13"/>
        <v/>
      </c>
      <c r="J41" s="10" t="str">
        <f t="shared" si="10"/>
        <v/>
      </c>
      <c r="K41" s="10" t="str">
        <f t="shared" si="11"/>
        <v/>
      </c>
      <c r="L41" s="19" t="str">
        <f t="shared" si="12"/>
        <v/>
      </c>
      <c r="M41" s="16">
        <f t="shared" si="0"/>
        <v>0</v>
      </c>
      <c r="N41" s="16">
        <f t="shared" si="4"/>
        <v>0</v>
      </c>
      <c r="O41" s="126">
        <f t="shared" si="5"/>
        <v>0</v>
      </c>
    </row>
    <row r="42" spans="2:15" x14ac:dyDescent="0.25">
      <c r="B42" s="125">
        <v>24</v>
      </c>
      <c r="C42" s="10">
        <f t="shared" si="6"/>
        <v>1.0799999999999998</v>
      </c>
      <c r="D42" s="10">
        <f t="shared" si="7"/>
        <v>1.0799999999999998</v>
      </c>
      <c r="E42" s="17">
        <f t="shared" si="1"/>
        <v>0</v>
      </c>
      <c r="F42" s="10">
        <f t="shared" si="2"/>
        <v>0</v>
      </c>
      <c r="G42" s="10">
        <f t="shared" si="8"/>
        <v>25.919999999999984</v>
      </c>
      <c r="H42" s="18">
        <f t="shared" si="3"/>
        <v>0.57580056298309779</v>
      </c>
      <c r="I42" s="10" t="str">
        <f t="shared" si="13"/>
        <v/>
      </c>
      <c r="J42" s="10" t="str">
        <f t="shared" si="10"/>
        <v/>
      </c>
      <c r="K42" s="10" t="str">
        <f t="shared" si="11"/>
        <v/>
      </c>
      <c r="L42" s="19" t="str">
        <f t="shared" si="12"/>
        <v/>
      </c>
      <c r="M42" s="16">
        <f t="shared" si="0"/>
        <v>0</v>
      </c>
      <c r="N42" s="16">
        <f t="shared" si="4"/>
        <v>0</v>
      </c>
      <c r="O42" s="126">
        <f t="shared" si="5"/>
        <v>0</v>
      </c>
    </row>
    <row r="43" spans="2:15" x14ac:dyDescent="0.25">
      <c r="B43" s="125">
        <v>25</v>
      </c>
      <c r="C43" s="10">
        <f t="shared" si="6"/>
        <v>1.0799999999999998</v>
      </c>
      <c r="D43" s="10">
        <f t="shared" si="7"/>
        <v>1.0799999999999998</v>
      </c>
      <c r="E43" s="17">
        <f t="shared" si="1"/>
        <v>0</v>
      </c>
      <c r="F43" s="10">
        <f t="shared" si="2"/>
        <v>0</v>
      </c>
      <c r="G43" s="10">
        <f t="shared" si="8"/>
        <v>26.999999999999982</v>
      </c>
      <c r="H43" s="18">
        <f t="shared" si="3"/>
        <v>0.59979225310739348</v>
      </c>
      <c r="I43" s="10" t="str">
        <f t="shared" si="13"/>
        <v/>
      </c>
      <c r="J43" s="10" t="str">
        <f t="shared" si="10"/>
        <v/>
      </c>
      <c r="K43" s="10" t="str">
        <f>+IF(F42&gt;0,IF(F43=0,"APAGADO BOMBAS",""),"")</f>
        <v/>
      </c>
      <c r="L43" s="19" t="str">
        <f t="shared" si="12"/>
        <v/>
      </c>
      <c r="M43" s="16">
        <f t="shared" si="0"/>
        <v>0</v>
      </c>
      <c r="N43" s="16">
        <f t="shared" si="4"/>
        <v>0</v>
      </c>
      <c r="O43" s="126">
        <f t="shared" si="5"/>
        <v>0</v>
      </c>
    </row>
    <row r="44" spans="2:15" x14ac:dyDescent="0.25">
      <c r="B44" s="125">
        <v>26</v>
      </c>
      <c r="C44" s="10">
        <f t="shared" si="6"/>
        <v>1.0799999999999998</v>
      </c>
      <c r="D44" s="10">
        <f t="shared" si="7"/>
        <v>1.0799999999999998</v>
      </c>
      <c r="E44" s="17">
        <f t="shared" si="1"/>
        <v>0</v>
      </c>
      <c r="F44" s="10">
        <f t="shared" si="2"/>
        <v>0</v>
      </c>
      <c r="G44" s="10">
        <f t="shared" si="8"/>
        <v>28.079999999999981</v>
      </c>
      <c r="H44" s="18">
        <f t="shared" si="3"/>
        <v>0.62378394323168929</v>
      </c>
      <c r="I44" s="10" t="str">
        <f t="shared" si="13"/>
        <v/>
      </c>
      <c r="J44" s="10" t="str">
        <f t="shared" si="10"/>
        <v/>
      </c>
      <c r="K44" s="10" t="str">
        <f t="shared" si="11"/>
        <v/>
      </c>
      <c r="L44" s="19" t="str">
        <f t="shared" si="12"/>
        <v/>
      </c>
      <c r="M44" s="16">
        <f t="shared" si="0"/>
        <v>928.9559999999999</v>
      </c>
      <c r="N44" s="16">
        <f t="shared" si="4"/>
        <v>0</v>
      </c>
      <c r="O44" s="126">
        <f t="shared" si="5"/>
        <v>928.9559999999999</v>
      </c>
    </row>
    <row r="45" spans="2:15" x14ac:dyDescent="0.25">
      <c r="B45" s="125">
        <v>27</v>
      </c>
      <c r="C45" s="10">
        <f t="shared" si="6"/>
        <v>1.0799999999999998</v>
      </c>
      <c r="D45" s="10">
        <f t="shared" si="7"/>
        <v>1.0799999999999998</v>
      </c>
      <c r="E45" s="17">
        <f t="shared" si="1"/>
        <v>0.55092005561409052</v>
      </c>
      <c r="F45" s="10">
        <f t="shared" si="2"/>
        <v>0</v>
      </c>
      <c r="G45" s="10">
        <f t="shared" si="8"/>
        <v>28.60907994438589</v>
      </c>
      <c r="H45" s="18">
        <f t="shared" si="3"/>
        <v>0.63553720441380623</v>
      </c>
      <c r="I45" s="10" t="str">
        <f t="shared" si="13"/>
        <v>ENCENDIDO BOMBA 1</v>
      </c>
      <c r="J45" s="10" t="str">
        <f>+IF(F44=0,IF(F45&gt;0,"ENCENDIDO BOMBA 2",""),"")</f>
        <v/>
      </c>
      <c r="K45" s="10" t="str">
        <f t="shared" si="11"/>
        <v/>
      </c>
      <c r="L45" s="19" t="str">
        <f t="shared" si="12"/>
        <v>ENCENDIDO BOMBA 1</v>
      </c>
      <c r="M45" s="16">
        <f t="shared" si="0"/>
        <v>928.9559999999999</v>
      </c>
      <c r="N45" s="16">
        <f t="shared" si="4"/>
        <v>0</v>
      </c>
      <c r="O45" s="126">
        <f t="shared" si="5"/>
        <v>928.9559999999999</v>
      </c>
    </row>
    <row r="46" spans="2:15" x14ac:dyDescent="0.25">
      <c r="B46" s="125">
        <v>28</v>
      </c>
      <c r="C46" s="10">
        <f t="shared" si="6"/>
        <v>1.0799999999999998</v>
      </c>
      <c r="D46" s="10">
        <f t="shared" si="7"/>
        <v>1.0799999999999998</v>
      </c>
      <c r="E46" s="17">
        <f t="shared" si="1"/>
        <v>0.55092005561409052</v>
      </c>
      <c r="F46" s="10">
        <f t="shared" si="2"/>
        <v>0</v>
      </c>
      <c r="G46" s="10">
        <f t="shared" si="8"/>
        <v>29.138159888771799</v>
      </c>
      <c r="H46" s="18">
        <f t="shared" si="3"/>
        <v>0.64729046559592329</v>
      </c>
      <c r="I46" s="10" t="str">
        <f t="shared" si="13"/>
        <v/>
      </c>
      <c r="J46" s="10" t="str">
        <f t="shared" si="10"/>
        <v/>
      </c>
      <c r="K46" s="10" t="str">
        <f t="shared" si="11"/>
        <v/>
      </c>
      <c r="L46" s="19" t="str">
        <f t="shared" si="12"/>
        <v/>
      </c>
      <c r="M46" s="16">
        <f t="shared" si="0"/>
        <v>928.9559999999999</v>
      </c>
      <c r="N46" s="16">
        <f t="shared" si="4"/>
        <v>0</v>
      </c>
      <c r="O46" s="126">
        <f t="shared" si="5"/>
        <v>928.9559999999999</v>
      </c>
    </row>
    <row r="47" spans="2:15" x14ac:dyDescent="0.25">
      <c r="B47" s="125">
        <v>29</v>
      </c>
      <c r="C47" s="10">
        <f t="shared" si="6"/>
        <v>1.0799999999999998</v>
      </c>
      <c r="D47" s="10">
        <f t="shared" si="7"/>
        <v>1.0799999999999998</v>
      </c>
      <c r="E47" s="17">
        <f t="shared" si="1"/>
        <v>0.55092005561409052</v>
      </c>
      <c r="F47" s="10">
        <f t="shared" si="2"/>
        <v>0</v>
      </c>
      <c r="G47" s="10">
        <f t="shared" si="8"/>
        <v>29.667239833157709</v>
      </c>
      <c r="H47" s="18">
        <f t="shared" si="3"/>
        <v>0.65904372677804024</v>
      </c>
      <c r="I47" s="10" t="str">
        <f t="shared" si="13"/>
        <v/>
      </c>
      <c r="J47" s="10" t="str">
        <f t="shared" si="10"/>
        <v/>
      </c>
      <c r="K47" s="10" t="str">
        <f t="shared" si="11"/>
        <v/>
      </c>
      <c r="L47" s="19" t="str">
        <f t="shared" si="12"/>
        <v/>
      </c>
      <c r="M47" s="16">
        <f t="shared" si="0"/>
        <v>928.9559999999999</v>
      </c>
      <c r="N47" s="16">
        <f t="shared" si="4"/>
        <v>0</v>
      </c>
      <c r="O47" s="126">
        <f t="shared" si="5"/>
        <v>928.9559999999999</v>
      </c>
    </row>
    <row r="48" spans="2:15" x14ac:dyDescent="0.25">
      <c r="B48" s="125">
        <v>30</v>
      </c>
      <c r="C48" s="10">
        <f t="shared" si="6"/>
        <v>1.0799999999999998</v>
      </c>
      <c r="D48" s="10">
        <f t="shared" si="7"/>
        <v>1.0799999999999998</v>
      </c>
      <c r="E48" s="17">
        <f t="shared" si="1"/>
        <v>0.55092005561409052</v>
      </c>
      <c r="F48" s="10">
        <f t="shared" si="2"/>
        <v>0</v>
      </c>
      <c r="G48" s="10">
        <f t="shared" si="8"/>
        <v>30.196319777543618</v>
      </c>
      <c r="H48" s="18">
        <f t="shared" si="3"/>
        <v>0.6707969879601573</v>
      </c>
      <c r="I48" s="10" t="str">
        <f t="shared" si="13"/>
        <v/>
      </c>
      <c r="J48" s="10" t="str">
        <f t="shared" si="10"/>
        <v/>
      </c>
      <c r="K48" s="10" t="str">
        <f t="shared" si="11"/>
        <v/>
      </c>
      <c r="L48" s="19" t="str">
        <f t="shared" si="12"/>
        <v/>
      </c>
      <c r="M48" s="16">
        <f t="shared" si="0"/>
        <v>928.9559999999999</v>
      </c>
      <c r="N48" s="16">
        <f t="shared" si="4"/>
        <v>0</v>
      </c>
      <c r="O48" s="126">
        <f t="shared" si="5"/>
        <v>928.9559999999999</v>
      </c>
    </row>
    <row r="49" spans="2:15" x14ac:dyDescent="0.25">
      <c r="B49" s="125">
        <v>31</v>
      </c>
      <c r="C49" s="10">
        <f t="shared" si="6"/>
        <v>1.0799999999999998</v>
      </c>
      <c r="D49" s="10">
        <f t="shared" si="7"/>
        <v>1.0799999999999998</v>
      </c>
      <c r="E49" s="17">
        <f t="shared" si="1"/>
        <v>0.55092005561409052</v>
      </c>
      <c r="F49" s="10">
        <f t="shared" si="2"/>
        <v>0</v>
      </c>
      <c r="G49" s="10">
        <f t="shared" si="8"/>
        <v>30.725399721929527</v>
      </c>
      <c r="H49" s="18">
        <f t="shared" si="3"/>
        <v>0.68255024914227425</v>
      </c>
      <c r="I49" s="10" t="str">
        <f t="shared" si="13"/>
        <v/>
      </c>
      <c r="J49" s="10" t="str">
        <f t="shared" si="10"/>
        <v/>
      </c>
      <c r="K49" s="10" t="str">
        <f t="shared" si="11"/>
        <v/>
      </c>
      <c r="L49" s="19" t="str">
        <f t="shared" si="12"/>
        <v/>
      </c>
      <c r="M49" s="16">
        <f t="shared" si="0"/>
        <v>928.9559999999999</v>
      </c>
      <c r="N49" s="16">
        <f t="shared" si="4"/>
        <v>0</v>
      </c>
      <c r="O49" s="126">
        <f t="shared" si="5"/>
        <v>928.9559999999999</v>
      </c>
    </row>
    <row r="50" spans="2:15" x14ac:dyDescent="0.25">
      <c r="B50" s="125">
        <v>32</v>
      </c>
      <c r="C50" s="10">
        <f t="shared" si="6"/>
        <v>1.0799999999999998</v>
      </c>
      <c r="D50" s="10">
        <f t="shared" si="7"/>
        <v>1.0799999999999998</v>
      </c>
      <c r="E50" s="17">
        <f t="shared" si="1"/>
        <v>0.55092005561409052</v>
      </c>
      <c r="F50" s="10">
        <f t="shared" si="2"/>
        <v>0</v>
      </c>
      <c r="G50" s="10">
        <f t="shared" si="8"/>
        <v>31.254479666315437</v>
      </c>
      <c r="H50" s="18">
        <f t="shared" si="3"/>
        <v>0.6943035103243913</v>
      </c>
      <c r="I50" s="10" t="str">
        <f t="shared" si="13"/>
        <v/>
      </c>
      <c r="J50" s="10" t="str">
        <f t="shared" si="10"/>
        <v/>
      </c>
      <c r="K50" s="10" t="str">
        <f t="shared" si="11"/>
        <v/>
      </c>
      <c r="L50" s="19" t="str">
        <f t="shared" si="12"/>
        <v/>
      </c>
      <c r="M50" s="16">
        <f t="shared" ref="M50:M78" si="14">IF(E51&gt;0,$S$11*$S$12,0)</f>
        <v>928.9559999999999</v>
      </c>
      <c r="N50" s="16">
        <f t="shared" si="4"/>
        <v>0</v>
      </c>
      <c r="O50" s="126">
        <f t="shared" si="5"/>
        <v>928.9559999999999</v>
      </c>
    </row>
    <row r="51" spans="2:15" x14ac:dyDescent="0.25">
      <c r="B51" s="125">
        <v>33</v>
      </c>
      <c r="C51" s="10">
        <f t="shared" si="6"/>
        <v>1.0799999999999998</v>
      </c>
      <c r="D51" s="10">
        <f t="shared" si="7"/>
        <v>1.0799999999999998</v>
      </c>
      <c r="E51" s="17">
        <f t="shared" ref="E51:E78" si="15">IF(E50=0,IF(H50&lt;$G$9,0,$C$11),IF(H50&lt;$G$8,0,E50))</f>
        <v>0.55092005561409052</v>
      </c>
      <c r="F51" s="10">
        <f t="shared" ref="F51:F78" si="16">IF(F50=0,IF(H50&lt;$G$9,0,IF(H50&lt;$G$10,0,$C$11)),IF(H50&lt;$G$8,0,F50))</f>
        <v>0</v>
      </c>
      <c r="G51" s="10">
        <f t="shared" si="8"/>
        <v>31.783559610701349</v>
      </c>
      <c r="H51" s="18">
        <f t="shared" ref="H51:H78" si="17">+G51/$G$7</f>
        <v>0.70605677150650836</v>
      </c>
      <c r="I51" s="10" t="str">
        <f t="shared" si="13"/>
        <v/>
      </c>
      <c r="J51" s="10" t="str">
        <f t="shared" si="10"/>
        <v/>
      </c>
      <c r="K51" s="10" t="str">
        <f t="shared" si="11"/>
        <v/>
      </c>
      <c r="L51" s="19" t="str">
        <f t="shared" si="12"/>
        <v/>
      </c>
      <c r="M51" s="16">
        <f t="shared" si="14"/>
        <v>928.9559999999999</v>
      </c>
      <c r="N51" s="16">
        <f t="shared" ref="N51:N78" si="18">IF(F52&gt;0,$S$11*$S$12,0)</f>
        <v>0</v>
      </c>
      <c r="O51" s="126">
        <f t="shared" si="5"/>
        <v>928.9559999999999</v>
      </c>
    </row>
    <row r="52" spans="2:15" x14ac:dyDescent="0.25">
      <c r="B52" s="125">
        <v>34</v>
      </c>
      <c r="C52" s="10">
        <f t="shared" si="6"/>
        <v>1.0799999999999998</v>
      </c>
      <c r="D52" s="10">
        <f t="shared" si="7"/>
        <v>1.0799999999999998</v>
      </c>
      <c r="E52" s="17">
        <f t="shared" si="15"/>
        <v>0.55092005561409052</v>
      </c>
      <c r="F52" s="10">
        <f t="shared" si="16"/>
        <v>0</v>
      </c>
      <c r="G52" s="10">
        <f t="shared" si="8"/>
        <v>32.312639555087259</v>
      </c>
      <c r="H52" s="18">
        <f t="shared" si="17"/>
        <v>0.71781003268862542</v>
      </c>
      <c r="I52" s="10" t="str">
        <f t="shared" si="13"/>
        <v/>
      </c>
      <c r="J52" s="10" t="str">
        <f>+IF(F51=0,IF(F52&gt;0,"ENCENDIDO BOMBA 2",""),"")</f>
        <v/>
      </c>
      <c r="K52" s="10" t="str">
        <f t="shared" si="11"/>
        <v/>
      </c>
      <c r="L52" s="19" t="str">
        <f t="shared" si="12"/>
        <v/>
      </c>
      <c r="M52" s="16">
        <f t="shared" si="14"/>
        <v>928.9559999999999</v>
      </c>
      <c r="N52" s="16">
        <f t="shared" si="18"/>
        <v>0</v>
      </c>
      <c r="O52" s="126">
        <f t="shared" si="5"/>
        <v>928.9559999999999</v>
      </c>
    </row>
    <row r="53" spans="2:15" x14ac:dyDescent="0.25">
      <c r="B53" s="125">
        <v>35</v>
      </c>
      <c r="C53" s="10">
        <f t="shared" si="6"/>
        <v>1.0799999999999998</v>
      </c>
      <c r="D53" s="10">
        <f t="shared" si="7"/>
        <v>1.0799999999999998</v>
      </c>
      <c r="E53" s="17">
        <f t="shared" si="15"/>
        <v>0.55092005561409052</v>
      </c>
      <c r="F53" s="10">
        <f t="shared" si="16"/>
        <v>0</v>
      </c>
      <c r="G53" s="10">
        <f t="shared" si="8"/>
        <v>32.841719499473164</v>
      </c>
      <c r="H53" s="18">
        <f t="shared" si="17"/>
        <v>0.72956329387074226</v>
      </c>
      <c r="I53" s="10" t="str">
        <f t="shared" si="13"/>
        <v/>
      </c>
      <c r="J53" s="10" t="str">
        <f t="shared" si="10"/>
        <v/>
      </c>
      <c r="K53" s="10" t="str">
        <f t="shared" si="11"/>
        <v/>
      </c>
      <c r="L53" s="19" t="str">
        <f t="shared" si="12"/>
        <v/>
      </c>
      <c r="M53" s="16">
        <f t="shared" si="14"/>
        <v>928.9559999999999</v>
      </c>
      <c r="N53" s="16">
        <f t="shared" si="18"/>
        <v>0</v>
      </c>
      <c r="O53" s="126">
        <f t="shared" si="5"/>
        <v>928.9559999999999</v>
      </c>
    </row>
    <row r="54" spans="2:15" x14ac:dyDescent="0.25">
      <c r="B54" s="125">
        <v>36</v>
      </c>
      <c r="C54" s="10">
        <f t="shared" si="6"/>
        <v>1.0799999999999998</v>
      </c>
      <c r="D54" s="10">
        <f t="shared" si="7"/>
        <v>1.0799999999999998</v>
      </c>
      <c r="E54" s="17">
        <f t="shared" si="15"/>
        <v>0.55092005561409052</v>
      </c>
      <c r="F54" s="10">
        <f t="shared" si="16"/>
        <v>0</v>
      </c>
      <c r="G54" s="10">
        <f t="shared" si="8"/>
        <v>33.37079944385907</v>
      </c>
      <c r="H54" s="18">
        <f t="shared" si="17"/>
        <v>0.74131655505285921</v>
      </c>
      <c r="I54" s="10" t="str">
        <f t="shared" si="13"/>
        <v/>
      </c>
      <c r="J54" s="10" t="str">
        <f t="shared" si="10"/>
        <v/>
      </c>
      <c r="K54" s="10" t="str">
        <f t="shared" si="11"/>
        <v/>
      </c>
      <c r="L54" s="19" t="str">
        <f t="shared" si="12"/>
        <v/>
      </c>
      <c r="M54" s="16">
        <f t="shared" si="14"/>
        <v>928.9559999999999</v>
      </c>
      <c r="N54" s="16">
        <f t="shared" si="18"/>
        <v>0</v>
      </c>
      <c r="O54" s="126">
        <f t="shared" si="5"/>
        <v>928.9559999999999</v>
      </c>
    </row>
    <row r="55" spans="2:15" x14ac:dyDescent="0.25">
      <c r="B55" s="125">
        <v>37</v>
      </c>
      <c r="C55" s="10">
        <f t="shared" si="6"/>
        <v>1.0799999999999998</v>
      </c>
      <c r="D55" s="10">
        <f t="shared" si="7"/>
        <v>1.0799999999999998</v>
      </c>
      <c r="E55" s="17">
        <f t="shared" si="15"/>
        <v>0.55092005561409052</v>
      </c>
      <c r="F55" s="10">
        <f t="shared" si="16"/>
        <v>0</v>
      </c>
      <c r="G55" s="10">
        <f t="shared" si="8"/>
        <v>33.899879388244976</v>
      </c>
      <c r="H55" s="18">
        <f t="shared" si="17"/>
        <v>0.75306981623497615</v>
      </c>
      <c r="I55" s="10" t="str">
        <f t="shared" si="13"/>
        <v/>
      </c>
      <c r="J55" s="10" t="str">
        <f t="shared" si="10"/>
        <v/>
      </c>
      <c r="K55" s="10" t="str">
        <f t="shared" si="11"/>
        <v/>
      </c>
      <c r="L55" s="19" t="str">
        <f t="shared" si="12"/>
        <v/>
      </c>
      <c r="M55" s="16">
        <f t="shared" si="14"/>
        <v>928.9559999999999</v>
      </c>
      <c r="N55" s="16">
        <f t="shared" si="18"/>
        <v>0</v>
      </c>
      <c r="O55" s="126">
        <f t="shared" si="5"/>
        <v>928.9559999999999</v>
      </c>
    </row>
    <row r="56" spans="2:15" x14ac:dyDescent="0.25">
      <c r="B56" s="125">
        <v>38</v>
      </c>
      <c r="C56" s="10">
        <f t="shared" si="6"/>
        <v>1.0799999999999998</v>
      </c>
      <c r="D56" s="10">
        <f t="shared" si="7"/>
        <v>1.0799999999999998</v>
      </c>
      <c r="E56" s="17">
        <f t="shared" si="15"/>
        <v>0.55092005561409052</v>
      </c>
      <c r="F56" s="10">
        <f t="shared" si="16"/>
        <v>0</v>
      </c>
      <c r="G56" s="10">
        <f t="shared" si="8"/>
        <v>34.428959332630882</v>
      </c>
      <c r="H56" s="18">
        <f t="shared" si="17"/>
        <v>0.7648230774170931</v>
      </c>
      <c r="I56" s="10" t="str">
        <f t="shared" si="13"/>
        <v/>
      </c>
      <c r="J56" s="10" t="str">
        <f t="shared" si="10"/>
        <v/>
      </c>
      <c r="K56" s="10" t="str">
        <f t="shared" si="11"/>
        <v/>
      </c>
      <c r="L56" s="19" t="str">
        <f t="shared" si="12"/>
        <v/>
      </c>
      <c r="M56" s="16">
        <f t="shared" si="14"/>
        <v>928.9559999999999</v>
      </c>
      <c r="N56" s="16">
        <f t="shared" si="18"/>
        <v>0</v>
      </c>
      <c r="O56" s="126">
        <f t="shared" si="5"/>
        <v>928.9559999999999</v>
      </c>
    </row>
    <row r="57" spans="2:15" x14ac:dyDescent="0.25">
      <c r="B57" s="125">
        <v>39</v>
      </c>
      <c r="C57" s="10">
        <f t="shared" si="6"/>
        <v>1.0799999999999998</v>
      </c>
      <c r="D57" s="10">
        <f t="shared" si="7"/>
        <v>1.0799999999999998</v>
      </c>
      <c r="E57" s="17">
        <f t="shared" si="15"/>
        <v>0.55092005561409052</v>
      </c>
      <c r="F57" s="10">
        <f t="shared" si="16"/>
        <v>0</v>
      </c>
      <c r="G57" s="10">
        <f t="shared" si="8"/>
        <v>34.958039277016788</v>
      </c>
      <c r="H57" s="18">
        <f t="shared" si="17"/>
        <v>0.77657633859921005</v>
      </c>
      <c r="I57" s="10" t="str">
        <f t="shared" si="13"/>
        <v/>
      </c>
      <c r="J57" s="10" t="str">
        <f t="shared" si="10"/>
        <v/>
      </c>
      <c r="K57" s="10" t="str">
        <f t="shared" si="11"/>
        <v/>
      </c>
      <c r="L57" s="19" t="str">
        <f t="shared" si="12"/>
        <v/>
      </c>
      <c r="M57" s="16">
        <f t="shared" si="14"/>
        <v>928.9559999999999</v>
      </c>
      <c r="N57" s="16">
        <f t="shared" si="18"/>
        <v>0</v>
      </c>
      <c r="O57" s="126">
        <f t="shared" si="5"/>
        <v>928.9559999999999</v>
      </c>
    </row>
    <row r="58" spans="2:15" x14ac:dyDescent="0.25">
      <c r="B58" s="125">
        <v>40</v>
      </c>
      <c r="C58" s="10">
        <f t="shared" si="6"/>
        <v>1.0799999999999998</v>
      </c>
      <c r="D58" s="10">
        <f t="shared" si="7"/>
        <v>1.0799999999999998</v>
      </c>
      <c r="E58" s="17">
        <f t="shared" si="15"/>
        <v>0.55092005561409052</v>
      </c>
      <c r="F58" s="10">
        <f t="shared" si="16"/>
        <v>0</v>
      </c>
      <c r="G58" s="10">
        <f t="shared" si="8"/>
        <v>35.487119221402693</v>
      </c>
      <c r="H58" s="18">
        <f t="shared" si="17"/>
        <v>0.788329599781327</v>
      </c>
      <c r="I58" s="10" t="str">
        <f t="shared" si="13"/>
        <v/>
      </c>
      <c r="J58" s="10" t="str">
        <f>+IF(F57=0,IF(F58&gt;0,"ENCENDIDO BOMBA 2",""),"")</f>
        <v/>
      </c>
      <c r="K58" s="10" t="str">
        <f>+IF(F57&gt;0,IF(F58=0,"APAGADO BOMBAS",""),"")</f>
        <v/>
      </c>
      <c r="L58" s="19" t="str">
        <f t="shared" si="12"/>
        <v/>
      </c>
      <c r="M58" s="16">
        <f t="shared" si="14"/>
        <v>928.9559999999999</v>
      </c>
      <c r="N58" s="16">
        <f t="shared" si="18"/>
        <v>0</v>
      </c>
      <c r="O58" s="126">
        <f t="shared" si="5"/>
        <v>928.9559999999999</v>
      </c>
    </row>
    <row r="59" spans="2:15" x14ac:dyDescent="0.25">
      <c r="B59" s="125">
        <v>41</v>
      </c>
      <c r="C59" s="10">
        <f t="shared" si="6"/>
        <v>1.0799999999999998</v>
      </c>
      <c r="D59" s="10">
        <f t="shared" si="7"/>
        <v>1.0799999999999998</v>
      </c>
      <c r="E59" s="17">
        <f t="shared" si="15"/>
        <v>0.55092005561409052</v>
      </c>
      <c r="F59" s="10">
        <f t="shared" si="16"/>
        <v>0</v>
      </c>
      <c r="G59" s="10">
        <f t="shared" si="8"/>
        <v>36.016199165788599</v>
      </c>
      <c r="H59" s="18">
        <f t="shared" si="17"/>
        <v>0.80008286096344383</v>
      </c>
      <c r="I59" s="10" t="str">
        <f t="shared" si="13"/>
        <v/>
      </c>
      <c r="J59" s="10" t="str">
        <f t="shared" si="10"/>
        <v/>
      </c>
      <c r="K59" s="10" t="str">
        <f>+IF(F58&gt;0,IF(F59=0,"APAGADO BOMBAS",""),"")</f>
        <v/>
      </c>
      <c r="L59" s="19" t="str">
        <f t="shared" si="12"/>
        <v/>
      </c>
      <c r="M59" s="16">
        <f t="shared" si="14"/>
        <v>928.9559999999999</v>
      </c>
      <c r="N59" s="16">
        <f t="shared" si="18"/>
        <v>0</v>
      </c>
      <c r="O59" s="126">
        <f t="shared" si="5"/>
        <v>928.9559999999999</v>
      </c>
    </row>
    <row r="60" spans="2:15" x14ac:dyDescent="0.25">
      <c r="B60" s="125">
        <v>42</v>
      </c>
      <c r="C60" s="10">
        <f t="shared" si="6"/>
        <v>1.0799999999999998</v>
      </c>
      <c r="D60" s="10">
        <f t="shared" si="7"/>
        <v>1.0799999999999998</v>
      </c>
      <c r="E60" s="17">
        <f t="shared" si="15"/>
        <v>0.55092005561409052</v>
      </c>
      <c r="F60" s="10">
        <f t="shared" si="16"/>
        <v>0</v>
      </c>
      <c r="G60" s="10">
        <f t="shared" si="8"/>
        <v>36.545279110174505</v>
      </c>
      <c r="H60" s="18">
        <f t="shared" si="17"/>
        <v>0.81183612214556078</v>
      </c>
      <c r="I60" s="10" t="str">
        <f t="shared" si="13"/>
        <v/>
      </c>
      <c r="J60" s="10" t="str">
        <f t="shared" si="10"/>
        <v/>
      </c>
      <c r="K60" s="10" t="str">
        <f t="shared" ref="K60:K71" si="19">+IF(F59&gt;0,IF(F60=0,"APAGADO BOMBAS",""),"")</f>
        <v/>
      </c>
      <c r="L60" s="19" t="str">
        <f t="shared" si="12"/>
        <v/>
      </c>
      <c r="M60" s="16">
        <f t="shared" si="14"/>
        <v>928.9559999999999</v>
      </c>
      <c r="N60" s="16">
        <f t="shared" si="18"/>
        <v>0</v>
      </c>
      <c r="O60" s="126">
        <f t="shared" si="5"/>
        <v>928.9559999999999</v>
      </c>
    </row>
    <row r="61" spans="2:15" x14ac:dyDescent="0.25">
      <c r="B61" s="125">
        <v>43</v>
      </c>
      <c r="C61" s="10">
        <f t="shared" si="6"/>
        <v>1.0799999999999998</v>
      </c>
      <c r="D61" s="10">
        <f t="shared" si="7"/>
        <v>1.0799999999999998</v>
      </c>
      <c r="E61" s="17">
        <f t="shared" si="15"/>
        <v>0.55092005561409052</v>
      </c>
      <c r="F61" s="10">
        <f t="shared" si="16"/>
        <v>0</v>
      </c>
      <c r="G61" s="10">
        <f t="shared" si="8"/>
        <v>37.074359054560411</v>
      </c>
      <c r="H61" s="18">
        <f t="shared" si="17"/>
        <v>0.82358938332767773</v>
      </c>
      <c r="I61" s="10" t="str">
        <f t="shared" si="13"/>
        <v/>
      </c>
      <c r="J61" s="10" t="str">
        <f t="shared" si="10"/>
        <v/>
      </c>
      <c r="K61" s="10" t="str">
        <f t="shared" si="19"/>
        <v/>
      </c>
      <c r="L61" s="19" t="str">
        <f t="shared" si="12"/>
        <v/>
      </c>
      <c r="M61" s="16">
        <f t="shared" si="14"/>
        <v>928.9559999999999</v>
      </c>
      <c r="N61" s="16">
        <f t="shared" si="18"/>
        <v>0</v>
      </c>
      <c r="O61" s="126">
        <f t="shared" si="5"/>
        <v>928.9559999999999</v>
      </c>
    </row>
    <row r="62" spans="2:15" x14ac:dyDescent="0.25">
      <c r="B62" s="125">
        <v>44</v>
      </c>
      <c r="C62" s="10">
        <f t="shared" si="6"/>
        <v>1.0799999999999998</v>
      </c>
      <c r="D62" s="10">
        <f t="shared" si="7"/>
        <v>1.0799999999999998</v>
      </c>
      <c r="E62" s="17">
        <f t="shared" si="15"/>
        <v>0.55092005561409052</v>
      </c>
      <c r="F62" s="10">
        <f t="shared" si="16"/>
        <v>0</v>
      </c>
      <c r="G62" s="10">
        <f t="shared" si="8"/>
        <v>37.603438998946316</v>
      </c>
      <c r="H62" s="18">
        <f t="shared" si="17"/>
        <v>0.83534264450979467</v>
      </c>
      <c r="I62" s="10" t="str">
        <f t="shared" si="13"/>
        <v/>
      </c>
      <c r="J62" s="10" t="str">
        <f t="shared" si="10"/>
        <v/>
      </c>
      <c r="K62" s="10" t="str">
        <f t="shared" si="19"/>
        <v/>
      </c>
      <c r="L62" s="19" t="str">
        <f t="shared" si="12"/>
        <v/>
      </c>
      <c r="M62" s="16">
        <f t="shared" si="14"/>
        <v>928.9559999999999</v>
      </c>
      <c r="N62" s="16">
        <f t="shared" si="18"/>
        <v>0</v>
      </c>
      <c r="O62" s="126">
        <f t="shared" si="5"/>
        <v>928.9559999999999</v>
      </c>
    </row>
    <row r="63" spans="2:15" x14ac:dyDescent="0.25">
      <c r="B63" s="125">
        <v>45</v>
      </c>
      <c r="C63" s="10">
        <f t="shared" si="6"/>
        <v>1.0799999999999998</v>
      </c>
      <c r="D63" s="10">
        <f t="shared" si="7"/>
        <v>1.0799999999999998</v>
      </c>
      <c r="E63" s="17">
        <f t="shared" si="15"/>
        <v>0.55092005561409052</v>
      </c>
      <c r="F63" s="10">
        <f t="shared" si="16"/>
        <v>0</v>
      </c>
      <c r="G63" s="10">
        <f t="shared" si="8"/>
        <v>38.132518943332222</v>
      </c>
      <c r="H63" s="18">
        <f t="shared" si="17"/>
        <v>0.84709590569191162</v>
      </c>
      <c r="I63" s="10" t="str">
        <f t="shared" si="13"/>
        <v/>
      </c>
      <c r="J63" s="10" t="str">
        <f t="shared" si="10"/>
        <v/>
      </c>
      <c r="K63" s="10" t="str">
        <f t="shared" si="19"/>
        <v/>
      </c>
      <c r="L63" s="19" t="str">
        <f t="shared" si="12"/>
        <v/>
      </c>
      <c r="M63" s="16">
        <f t="shared" si="14"/>
        <v>928.9559999999999</v>
      </c>
      <c r="N63" s="16">
        <f t="shared" si="18"/>
        <v>0</v>
      </c>
      <c r="O63" s="126">
        <f t="shared" si="5"/>
        <v>928.9559999999999</v>
      </c>
    </row>
    <row r="64" spans="2:15" x14ac:dyDescent="0.25">
      <c r="B64" s="125">
        <v>46</v>
      </c>
      <c r="C64" s="10">
        <f t="shared" si="6"/>
        <v>1.0799999999999998</v>
      </c>
      <c r="D64" s="10">
        <f t="shared" si="7"/>
        <v>1.0799999999999998</v>
      </c>
      <c r="E64" s="17">
        <f t="shared" si="15"/>
        <v>0.55092005561409052</v>
      </c>
      <c r="F64" s="10">
        <f t="shared" si="16"/>
        <v>0</v>
      </c>
      <c r="G64" s="10">
        <f t="shared" si="8"/>
        <v>38.661598887718128</v>
      </c>
      <c r="H64" s="18">
        <f t="shared" si="17"/>
        <v>0.85884916687402857</v>
      </c>
      <c r="I64" s="10" t="str">
        <f t="shared" si="13"/>
        <v/>
      </c>
      <c r="J64" s="10" t="str">
        <f t="shared" si="10"/>
        <v/>
      </c>
      <c r="K64" s="10" t="str">
        <f t="shared" si="19"/>
        <v/>
      </c>
      <c r="L64" s="19" t="str">
        <f t="shared" si="12"/>
        <v/>
      </c>
      <c r="M64" s="16">
        <f t="shared" si="14"/>
        <v>928.9559999999999</v>
      </c>
      <c r="N64" s="16">
        <f t="shared" si="18"/>
        <v>0</v>
      </c>
      <c r="O64" s="126">
        <f t="shared" si="5"/>
        <v>928.9559999999999</v>
      </c>
    </row>
    <row r="65" spans="2:15" x14ac:dyDescent="0.25">
      <c r="B65" s="125">
        <v>47</v>
      </c>
      <c r="C65" s="10">
        <f t="shared" si="6"/>
        <v>1.0799999999999998</v>
      </c>
      <c r="D65" s="10">
        <f t="shared" si="7"/>
        <v>1.0799999999999998</v>
      </c>
      <c r="E65" s="17">
        <f t="shared" si="15"/>
        <v>0.55092005561409052</v>
      </c>
      <c r="F65" s="10">
        <f t="shared" si="16"/>
        <v>0</v>
      </c>
      <c r="G65" s="10">
        <f t="shared" si="8"/>
        <v>39.190678832104034</v>
      </c>
      <c r="H65" s="18">
        <f t="shared" si="17"/>
        <v>0.87060242805614541</v>
      </c>
      <c r="I65" s="10" t="str">
        <f t="shared" si="13"/>
        <v/>
      </c>
      <c r="J65" s="10" t="str">
        <f>+IF(F64=0,IF(F65&gt;0,"ENCENDIDO BOMBA 2",""),"")</f>
        <v/>
      </c>
      <c r="K65" s="10" t="str">
        <f t="shared" si="19"/>
        <v/>
      </c>
      <c r="L65" s="19" t="str">
        <f t="shared" si="12"/>
        <v/>
      </c>
      <c r="M65" s="16">
        <f t="shared" si="14"/>
        <v>928.9559999999999</v>
      </c>
      <c r="N65" s="16">
        <f t="shared" si="18"/>
        <v>0</v>
      </c>
      <c r="O65" s="126">
        <f t="shared" si="5"/>
        <v>928.9559999999999</v>
      </c>
    </row>
    <row r="66" spans="2:15" x14ac:dyDescent="0.25">
      <c r="B66" s="125">
        <v>48</v>
      </c>
      <c r="C66" s="10">
        <f t="shared" si="6"/>
        <v>1.0799999999999998</v>
      </c>
      <c r="D66" s="10">
        <f t="shared" si="7"/>
        <v>1.0799999999999998</v>
      </c>
      <c r="E66" s="17">
        <f t="shared" si="15"/>
        <v>0.55092005561409052</v>
      </c>
      <c r="F66" s="10">
        <f t="shared" si="16"/>
        <v>0</v>
      </c>
      <c r="G66" s="10">
        <f t="shared" si="8"/>
        <v>39.71975877648994</v>
      </c>
      <c r="H66" s="18">
        <f t="shared" si="17"/>
        <v>0.88235568923826235</v>
      </c>
      <c r="I66" s="10" t="str">
        <f t="shared" si="13"/>
        <v/>
      </c>
      <c r="J66" s="10" t="str">
        <f t="shared" si="10"/>
        <v/>
      </c>
      <c r="K66" s="10" t="str">
        <f t="shared" si="19"/>
        <v/>
      </c>
      <c r="L66" s="19" t="str">
        <f t="shared" si="12"/>
        <v/>
      </c>
      <c r="M66" s="16">
        <f t="shared" si="14"/>
        <v>928.9559999999999</v>
      </c>
      <c r="N66" s="16">
        <f t="shared" si="18"/>
        <v>0</v>
      </c>
      <c r="O66" s="126">
        <f t="shared" si="5"/>
        <v>928.9559999999999</v>
      </c>
    </row>
    <row r="67" spans="2:15" x14ac:dyDescent="0.25">
      <c r="B67" s="125">
        <v>49</v>
      </c>
      <c r="C67" s="10">
        <f t="shared" si="6"/>
        <v>1.0799999999999998</v>
      </c>
      <c r="D67" s="10">
        <f t="shared" si="7"/>
        <v>1.0799999999999998</v>
      </c>
      <c r="E67" s="17">
        <f t="shared" si="15"/>
        <v>0.55092005561409052</v>
      </c>
      <c r="F67" s="10">
        <f t="shared" si="16"/>
        <v>0</v>
      </c>
      <c r="G67" s="10">
        <f t="shared" si="8"/>
        <v>40.248838720875845</v>
      </c>
      <c r="H67" s="18">
        <f t="shared" si="17"/>
        <v>0.8941089504203793</v>
      </c>
      <c r="I67" s="10" t="str">
        <f t="shared" si="13"/>
        <v/>
      </c>
      <c r="J67" s="10" t="str">
        <f>+IF(F66=0,IF(F67&gt;0,"ENCENDIDO BOMBA 2",""),"")</f>
        <v/>
      </c>
      <c r="K67" s="10" t="str">
        <f t="shared" si="19"/>
        <v/>
      </c>
      <c r="L67" s="19" t="str">
        <f t="shared" si="12"/>
        <v/>
      </c>
      <c r="M67" s="16">
        <f t="shared" si="14"/>
        <v>928.9559999999999</v>
      </c>
      <c r="N67" s="16">
        <f t="shared" si="18"/>
        <v>0</v>
      </c>
      <c r="O67" s="126">
        <f t="shared" si="5"/>
        <v>928.9559999999999</v>
      </c>
    </row>
    <row r="68" spans="2:15" x14ac:dyDescent="0.25">
      <c r="B68" s="125">
        <v>50</v>
      </c>
      <c r="C68" s="10">
        <f t="shared" si="6"/>
        <v>1.0799999999999998</v>
      </c>
      <c r="D68" s="10">
        <f t="shared" si="7"/>
        <v>1.0799999999999998</v>
      </c>
      <c r="E68" s="17">
        <f t="shared" si="15"/>
        <v>0.55092005561409052</v>
      </c>
      <c r="F68" s="10">
        <f t="shared" si="16"/>
        <v>0</v>
      </c>
      <c r="G68" s="10">
        <f t="shared" si="8"/>
        <v>40.777918665261751</v>
      </c>
      <c r="H68" s="18">
        <f t="shared" si="17"/>
        <v>0.90586221160249625</v>
      </c>
      <c r="I68" s="10" t="str">
        <f t="shared" si="13"/>
        <v/>
      </c>
      <c r="J68" s="10" t="str">
        <f t="shared" si="10"/>
        <v/>
      </c>
      <c r="K68" s="10" t="str">
        <f t="shared" si="19"/>
        <v/>
      </c>
      <c r="L68" s="19" t="str">
        <f t="shared" si="12"/>
        <v/>
      </c>
      <c r="M68" s="16">
        <f t="shared" si="14"/>
        <v>928.9559999999999</v>
      </c>
      <c r="N68" s="16">
        <f t="shared" si="18"/>
        <v>0</v>
      </c>
      <c r="O68" s="126">
        <f t="shared" si="5"/>
        <v>928.9559999999999</v>
      </c>
    </row>
    <row r="69" spans="2:15" x14ac:dyDescent="0.25">
      <c r="B69" s="125">
        <v>51</v>
      </c>
      <c r="C69" s="10">
        <f t="shared" si="6"/>
        <v>1.0799999999999998</v>
      </c>
      <c r="D69" s="10">
        <f t="shared" si="7"/>
        <v>1.0799999999999998</v>
      </c>
      <c r="E69" s="17">
        <f t="shared" si="15"/>
        <v>0.55092005561409052</v>
      </c>
      <c r="F69" s="10">
        <f t="shared" si="16"/>
        <v>0</v>
      </c>
      <c r="G69" s="10">
        <f t="shared" si="8"/>
        <v>41.306998609647657</v>
      </c>
      <c r="H69" s="18">
        <f t="shared" si="17"/>
        <v>0.9176154727846132</v>
      </c>
      <c r="I69" s="10" t="str">
        <f t="shared" si="13"/>
        <v/>
      </c>
      <c r="J69" s="10" t="str">
        <f t="shared" si="10"/>
        <v/>
      </c>
      <c r="K69" s="10" t="str">
        <f t="shared" si="19"/>
        <v/>
      </c>
      <c r="L69" s="19" t="str">
        <f t="shared" si="12"/>
        <v/>
      </c>
      <c r="M69" s="16">
        <f t="shared" si="14"/>
        <v>928.9559999999999</v>
      </c>
      <c r="N69" s="16">
        <f t="shared" si="18"/>
        <v>0</v>
      </c>
      <c r="O69" s="126">
        <f t="shared" si="5"/>
        <v>928.9559999999999</v>
      </c>
    </row>
    <row r="70" spans="2:15" x14ac:dyDescent="0.25">
      <c r="B70" s="125">
        <v>52</v>
      </c>
      <c r="C70" s="10">
        <f t="shared" si="6"/>
        <v>1.0799999999999998</v>
      </c>
      <c r="D70" s="10">
        <f t="shared" si="7"/>
        <v>1.0799999999999998</v>
      </c>
      <c r="E70" s="17">
        <f t="shared" si="15"/>
        <v>0.55092005561409052</v>
      </c>
      <c r="F70" s="10">
        <f t="shared" si="16"/>
        <v>0</v>
      </c>
      <c r="G70" s="10">
        <f t="shared" si="8"/>
        <v>41.836078554033563</v>
      </c>
      <c r="H70" s="18">
        <f t="shared" si="17"/>
        <v>0.92936873396673014</v>
      </c>
      <c r="I70" s="10" t="str">
        <f t="shared" si="13"/>
        <v/>
      </c>
      <c r="J70" s="10" t="str">
        <f t="shared" si="10"/>
        <v/>
      </c>
      <c r="K70" s="10" t="str">
        <f t="shared" si="19"/>
        <v/>
      </c>
      <c r="L70" s="19" t="str">
        <f t="shared" si="12"/>
        <v/>
      </c>
      <c r="M70" s="16">
        <f t="shared" si="14"/>
        <v>928.9559999999999</v>
      </c>
      <c r="N70" s="16">
        <f t="shared" si="18"/>
        <v>0</v>
      </c>
      <c r="O70" s="126">
        <f t="shared" si="5"/>
        <v>928.9559999999999</v>
      </c>
    </row>
    <row r="71" spans="2:15" x14ac:dyDescent="0.25">
      <c r="B71" s="125">
        <v>53</v>
      </c>
      <c r="C71" s="10">
        <f t="shared" si="6"/>
        <v>1.0799999999999998</v>
      </c>
      <c r="D71" s="10">
        <f t="shared" si="7"/>
        <v>1.0799999999999998</v>
      </c>
      <c r="E71" s="17">
        <f t="shared" si="15"/>
        <v>0.55092005561409052</v>
      </c>
      <c r="F71" s="10">
        <f t="shared" si="16"/>
        <v>0</v>
      </c>
      <c r="G71" s="10">
        <f t="shared" si="8"/>
        <v>42.365158498419468</v>
      </c>
      <c r="H71" s="18">
        <f t="shared" si="17"/>
        <v>0.94112199514884698</v>
      </c>
      <c r="I71" s="10" t="str">
        <f t="shared" si="13"/>
        <v/>
      </c>
      <c r="J71" s="10" t="str">
        <f t="shared" si="10"/>
        <v/>
      </c>
      <c r="K71" s="10" t="str">
        <f t="shared" si="19"/>
        <v/>
      </c>
      <c r="L71" s="19" t="str">
        <f t="shared" si="12"/>
        <v/>
      </c>
      <c r="M71" s="16">
        <f t="shared" si="14"/>
        <v>928.9559999999999</v>
      </c>
      <c r="N71" s="16">
        <f t="shared" si="18"/>
        <v>0</v>
      </c>
      <c r="O71" s="126">
        <f t="shared" si="5"/>
        <v>928.9559999999999</v>
      </c>
    </row>
    <row r="72" spans="2:15" x14ac:dyDescent="0.25">
      <c r="B72" s="125">
        <v>54</v>
      </c>
      <c r="C72" s="10">
        <f t="shared" si="6"/>
        <v>1.0799999999999998</v>
      </c>
      <c r="D72" s="10">
        <f t="shared" si="7"/>
        <v>1.0799999999999998</v>
      </c>
      <c r="E72" s="17">
        <f t="shared" si="15"/>
        <v>0.55092005561409052</v>
      </c>
      <c r="F72" s="10">
        <f t="shared" si="16"/>
        <v>0</v>
      </c>
      <c r="G72" s="10">
        <f t="shared" si="8"/>
        <v>42.894238442805374</v>
      </c>
      <c r="H72" s="18">
        <f t="shared" si="17"/>
        <v>0.95287525633096393</v>
      </c>
      <c r="I72" s="10" t="str">
        <f t="shared" si="13"/>
        <v/>
      </c>
      <c r="J72" s="10" t="str">
        <f t="shared" si="10"/>
        <v/>
      </c>
      <c r="K72" s="10" t="str">
        <f>+IF(F71&gt;0,IF(F72=0,"APAGADO BOMBAS",""),"")</f>
        <v/>
      </c>
      <c r="L72" s="19" t="str">
        <f t="shared" si="12"/>
        <v/>
      </c>
      <c r="M72" s="16">
        <f t="shared" si="14"/>
        <v>928.9559999999999</v>
      </c>
      <c r="N72" s="16">
        <f t="shared" si="18"/>
        <v>0</v>
      </c>
      <c r="O72" s="126">
        <f t="shared" si="5"/>
        <v>928.9559999999999</v>
      </c>
    </row>
    <row r="73" spans="2:15" x14ac:dyDescent="0.25">
      <c r="B73" s="125">
        <v>55</v>
      </c>
      <c r="C73" s="10">
        <f t="shared" si="6"/>
        <v>1.0799999999999998</v>
      </c>
      <c r="D73" s="10">
        <f t="shared" si="7"/>
        <v>1.0799999999999998</v>
      </c>
      <c r="E73" s="17">
        <f t="shared" si="15"/>
        <v>0.55092005561409052</v>
      </c>
      <c r="F73" s="10">
        <f t="shared" si="16"/>
        <v>0</v>
      </c>
      <c r="G73" s="10">
        <f t="shared" si="8"/>
        <v>43.42331838719128</v>
      </c>
      <c r="H73" s="18">
        <f t="shared" si="17"/>
        <v>0.96462851751308087</v>
      </c>
      <c r="I73" s="10" t="str">
        <f t="shared" si="13"/>
        <v/>
      </c>
      <c r="J73" s="10" t="str">
        <f t="shared" si="10"/>
        <v/>
      </c>
      <c r="K73" s="10" t="str">
        <f t="shared" ref="K73:K78" si="20">+IF(F72&gt;0,IF(F73=0,"APAGADO BOMBAS",""),"")</f>
        <v/>
      </c>
      <c r="L73" s="19" t="str">
        <f t="shared" si="12"/>
        <v/>
      </c>
      <c r="M73" s="16">
        <f t="shared" si="14"/>
        <v>928.9559999999999</v>
      </c>
      <c r="N73" s="16">
        <f t="shared" si="18"/>
        <v>0</v>
      </c>
      <c r="O73" s="126">
        <f t="shared" si="5"/>
        <v>928.9559999999999</v>
      </c>
    </row>
    <row r="74" spans="2:15" x14ac:dyDescent="0.25">
      <c r="B74" s="125">
        <v>56</v>
      </c>
      <c r="C74" s="10">
        <f t="shared" si="6"/>
        <v>1.0799999999999998</v>
      </c>
      <c r="D74" s="10">
        <f t="shared" si="7"/>
        <v>1.0799999999999998</v>
      </c>
      <c r="E74" s="17">
        <f t="shared" si="15"/>
        <v>0.55092005561409052</v>
      </c>
      <c r="F74" s="10">
        <f t="shared" si="16"/>
        <v>0</v>
      </c>
      <c r="G74" s="10">
        <f t="shared" si="8"/>
        <v>43.952398331577186</v>
      </c>
      <c r="H74" s="18">
        <f t="shared" si="17"/>
        <v>0.97638177869519782</v>
      </c>
      <c r="I74" s="10" t="str">
        <f t="shared" si="13"/>
        <v/>
      </c>
      <c r="J74" s="10" t="str">
        <f>+IF(F73=0,IF(F74&gt;0,"ENCENDIDO BOMBA 2",""),"")</f>
        <v/>
      </c>
      <c r="K74" s="10" t="str">
        <f t="shared" si="20"/>
        <v/>
      </c>
      <c r="L74" s="19" t="str">
        <f t="shared" si="12"/>
        <v/>
      </c>
      <c r="M74" s="16">
        <f t="shared" si="14"/>
        <v>928.9559999999999</v>
      </c>
      <c r="N74" s="16">
        <f t="shared" si="18"/>
        <v>0</v>
      </c>
      <c r="O74" s="126">
        <f t="shared" si="5"/>
        <v>928.9559999999999</v>
      </c>
    </row>
    <row r="75" spans="2:15" x14ac:dyDescent="0.25">
      <c r="B75" s="125">
        <v>57</v>
      </c>
      <c r="C75" s="10">
        <f t="shared" si="6"/>
        <v>1.0799999999999998</v>
      </c>
      <c r="D75" s="10">
        <f t="shared" si="7"/>
        <v>1.0799999999999998</v>
      </c>
      <c r="E75" s="17">
        <f t="shared" si="15"/>
        <v>0.55092005561409052</v>
      </c>
      <c r="F75" s="10">
        <f t="shared" si="16"/>
        <v>0</v>
      </c>
      <c r="G75" s="10">
        <f t="shared" si="8"/>
        <v>44.481478275963092</v>
      </c>
      <c r="H75" s="18">
        <f t="shared" si="17"/>
        <v>0.98813503987731477</v>
      </c>
      <c r="I75" s="10" t="str">
        <f t="shared" si="13"/>
        <v/>
      </c>
      <c r="J75" s="10" t="str">
        <f t="shared" si="10"/>
        <v/>
      </c>
      <c r="K75" s="10" t="str">
        <f t="shared" si="20"/>
        <v/>
      </c>
      <c r="L75" s="19" t="str">
        <f t="shared" si="12"/>
        <v/>
      </c>
      <c r="M75" s="16">
        <f t="shared" si="14"/>
        <v>928.9559999999999</v>
      </c>
      <c r="N75" s="16">
        <f t="shared" si="18"/>
        <v>0</v>
      </c>
      <c r="O75" s="126">
        <f t="shared" si="5"/>
        <v>928.9559999999999</v>
      </c>
    </row>
    <row r="76" spans="2:15" x14ac:dyDescent="0.25">
      <c r="B76" s="125">
        <v>58</v>
      </c>
      <c r="C76" s="10">
        <f t="shared" si="6"/>
        <v>1.0799999999999998</v>
      </c>
      <c r="D76" s="10">
        <f t="shared" si="7"/>
        <v>1.0799999999999998</v>
      </c>
      <c r="E76" s="17">
        <f t="shared" si="15"/>
        <v>0.55092005561409052</v>
      </c>
      <c r="F76" s="10">
        <f t="shared" si="16"/>
        <v>0</v>
      </c>
      <c r="G76" s="10">
        <f t="shared" si="8"/>
        <v>45.010558220348997</v>
      </c>
      <c r="H76" s="18">
        <f t="shared" si="17"/>
        <v>0.99988830105943172</v>
      </c>
      <c r="I76" s="10" t="str">
        <f t="shared" si="13"/>
        <v/>
      </c>
      <c r="J76" s="10" t="str">
        <f t="shared" si="10"/>
        <v/>
      </c>
      <c r="K76" s="10" t="str">
        <f t="shared" si="20"/>
        <v/>
      </c>
      <c r="L76" s="19" t="str">
        <f t="shared" si="12"/>
        <v/>
      </c>
      <c r="M76" s="16">
        <f t="shared" si="14"/>
        <v>928.9559999999999</v>
      </c>
      <c r="N76" s="16">
        <f t="shared" si="18"/>
        <v>0</v>
      </c>
      <c r="O76" s="126">
        <f t="shared" si="5"/>
        <v>928.9559999999999</v>
      </c>
    </row>
    <row r="77" spans="2:15" x14ac:dyDescent="0.25">
      <c r="B77" s="125">
        <v>59</v>
      </c>
      <c r="C77" s="10">
        <f t="shared" si="6"/>
        <v>1.0799999999999998</v>
      </c>
      <c r="D77" s="10">
        <f t="shared" si="7"/>
        <v>1.0799999999999998</v>
      </c>
      <c r="E77" s="17">
        <f t="shared" si="15"/>
        <v>0.55092005561409052</v>
      </c>
      <c r="F77" s="10">
        <f t="shared" si="16"/>
        <v>0</v>
      </c>
      <c r="G77" s="10">
        <f t="shared" si="8"/>
        <v>45.539638164734903</v>
      </c>
      <c r="H77" s="18">
        <f t="shared" si="17"/>
        <v>1.0116415622415487</v>
      </c>
      <c r="I77" s="10" t="str">
        <f t="shared" si="13"/>
        <v/>
      </c>
      <c r="J77" s="10" t="str">
        <f t="shared" si="10"/>
        <v/>
      </c>
      <c r="K77" s="10" t="str">
        <f t="shared" si="20"/>
        <v/>
      </c>
      <c r="L77" s="19" t="str">
        <f t="shared" si="12"/>
        <v/>
      </c>
      <c r="M77" s="16">
        <f t="shared" si="14"/>
        <v>928.9559999999999</v>
      </c>
      <c r="N77" s="16">
        <f t="shared" si="18"/>
        <v>928.9559999999999</v>
      </c>
      <c r="O77" s="126">
        <f t="shared" si="5"/>
        <v>1857.9119999999998</v>
      </c>
    </row>
    <row r="78" spans="2:15" ht="15.75" thickBot="1" x14ac:dyDescent="0.3">
      <c r="B78" s="127">
        <v>60</v>
      </c>
      <c r="C78" s="128">
        <f t="shared" si="6"/>
        <v>1.0799999999999998</v>
      </c>
      <c r="D78" s="128">
        <f t="shared" si="7"/>
        <v>1.0799999999999998</v>
      </c>
      <c r="E78" s="129">
        <f t="shared" si="15"/>
        <v>0.55092005561409052</v>
      </c>
      <c r="F78" s="128">
        <f t="shared" si="16"/>
        <v>0.55092005561409052</v>
      </c>
      <c r="G78" s="128">
        <f t="shared" si="8"/>
        <v>45.517798053506716</v>
      </c>
      <c r="H78" s="130">
        <f t="shared" si="17"/>
        <v>1.0111563944814868</v>
      </c>
      <c r="I78" s="128" t="str">
        <f t="shared" si="13"/>
        <v/>
      </c>
      <c r="J78" s="128" t="str">
        <f t="shared" si="10"/>
        <v>ENCENDIDO BOMBA 2</v>
      </c>
      <c r="K78" s="128" t="str">
        <f t="shared" si="20"/>
        <v/>
      </c>
      <c r="L78" s="131" t="str">
        <f t="shared" si="12"/>
        <v>ENCENDIDO BOMBA 2</v>
      </c>
      <c r="M78" s="132">
        <f t="shared" si="14"/>
        <v>0</v>
      </c>
      <c r="N78" s="132">
        <f t="shared" si="18"/>
        <v>0</v>
      </c>
      <c r="O78" s="133">
        <f>SUM(M78:N78)</f>
        <v>0</v>
      </c>
    </row>
    <row r="79" spans="2:15" ht="30" customHeight="1" thickBot="1" x14ac:dyDescent="0.3">
      <c r="M79" s="197" t="s">
        <v>19</v>
      </c>
      <c r="N79" s="198"/>
      <c r="O79" s="140">
        <f>SUM(O18:O78)</f>
        <v>32513.459999999974</v>
      </c>
    </row>
    <row r="80" spans="2:15" x14ac:dyDescent="0.25">
      <c r="H80" t="s">
        <v>48</v>
      </c>
      <c r="L80" s="23">
        <f>+COUNTIF(L18:L78,"ENCENDIDO BOMBA 2")</f>
        <v>1</v>
      </c>
    </row>
    <row r="81" spans="12:12" x14ac:dyDescent="0.25">
      <c r="L81" s="23"/>
    </row>
  </sheetData>
  <mergeCells count="5">
    <mergeCell ref="B2:O2"/>
    <mergeCell ref="B4:D4"/>
    <mergeCell ref="F4:H4"/>
    <mergeCell ref="M4:O4"/>
    <mergeCell ref="M79:N7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landscape" horizontalDpi="300" verticalDpi="300" r:id="rId1"/>
  <colBreaks count="1" manualBreakCount="1">
    <brk id="50" max="30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pageSetUpPr fitToPage="1"/>
  </sheetPr>
  <dimension ref="A2:U81"/>
  <sheetViews>
    <sheetView view="pageBreakPreview" zoomScale="55" zoomScaleNormal="70" zoomScaleSheetLayoutView="55" workbookViewId="0">
      <selection activeCell="S35" sqref="S35"/>
    </sheetView>
  </sheetViews>
  <sheetFormatPr baseColWidth="10" defaultRowHeight="15" x14ac:dyDescent="0.25"/>
  <cols>
    <col min="1" max="1" width="3.42578125" customWidth="1"/>
    <col min="2" max="2" width="19.5703125" customWidth="1"/>
    <col min="3" max="3" width="17.5703125" customWidth="1"/>
    <col min="4" max="4" width="19.85546875" customWidth="1"/>
    <col min="5" max="6" width="17.5703125" customWidth="1"/>
    <col min="7" max="7" width="22.28515625" customWidth="1"/>
    <col min="8" max="8" width="22.85546875" customWidth="1"/>
    <col min="9" max="9" width="3.85546875" hidden="1" customWidth="1"/>
    <col min="10" max="11" width="4.140625" hidden="1" customWidth="1"/>
    <col min="12" max="12" width="25.28515625" customWidth="1"/>
    <col min="13" max="13" width="20.85546875" customWidth="1"/>
    <col min="14" max="14" width="20.42578125" customWidth="1"/>
    <col min="15" max="15" width="23.28515625" customWidth="1"/>
    <col min="16" max="16" width="6.42578125" customWidth="1"/>
    <col min="17" max="17" width="16.28515625" customWidth="1"/>
    <col min="18" max="18" width="17.85546875" customWidth="1"/>
    <col min="19" max="19" width="16.140625" customWidth="1"/>
    <col min="20" max="20" width="16.85546875" customWidth="1"/>
    <col min="21" max="23" width="10" customWidth="1"/>
    <col min="24" max="24" width="14.140625" customWidth="1"/>
    <col min="25" max="25" width="14.85546875" customWidth="1"/>
    <col min="26" max="26" width="11" customWidth="1"/>
    <col min="27" max="27" width="14.5703125" customWidth="1"/>
    <col min="28" max="28" width="8.5703125" customWidth="1"/>
    <col min="29" max="31" width="10.140625" customWidth="1"/>
    <col min="32" max="34" width="11" bestFit="1" customWidth="1"/>
    <col min="35" max="35" width="5.85546875" bestFit="1" customWidth="1"/>
    <col min="36" max="36" width="4" customWidth="1"/>
    <col min="37" max="37" width="4.140625" customWidth="1"/>
    <col min="38" max="38" width="9.5703125" bestFit="1" customWidth="1"/>
    <col min="39" max="39" width="14.42578125" customWidth="1"/>
    <col min="40" max="40" width="20.140625" customWidth="1"/>
    <col min="41" max="41" width="18.85546875" customWidth="1"/>
    <col min="42" max="42" width="17" customWidth="1"/>
    <col min="43" max="43" width="20" customWidth="1"/>
    <col min="44" max="44" width="20.28515625" customWidth="1"/>
    <col min="45" max="45" width="22.140625" customWidth="1"/>
    <col min="46" max="46" width="19" customWidth="1"/>
    <col min="47" max="48" width="10" customWidth="1"/>
    <col min="49" max="49" width="7.42578125" customWidth="1"/>
    <col min="50" max="50" width="6.7109375" bestFit="1" customWidth="1"/>
  </cols>
  <sheetData>
    <row r="2" spans="1:19" x14ac:dyDescent="0.25">
      <c r="B2" s="180" t="s">
        <v>53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9" ht="15.75" thickBot="1" x14ac:dyDescent="0.3"/>
    <row r="4" spans="1:19" ht="16.5" thickBot="1" x14ac:dyDescent="0.3">
      <c r="A4" s="1"/>
      <c r="B4" s="181" t="s">
        <v>33</v>
      </c>
      <c r="C4" s="182"/>
      <c r="D4" s="183"/>
      <c r="F4" s="181" t="s">
        <v>34</v>
      </c>
      <c r="G4" s="182"/>
      <c r="H4" s="183"/>
      <c r="M4" s="181" t="s">
        <v>35</v>
      </c>
      <c r="N4" s="182"/>
      <c r="O4" s="183"/>
      <c r="R4" s="4" t="s">
        <v>36</v>
      </c>
      <c r="S4" s="4" t="s">
        <v>37</v>
      </c>
    </row>
    <row r="5" spans="1:19" ht="15.75" x14ac:dyDescent="0.25">
      <c r="A5" s="1"/>
      <c r="B5" s="25"/>
      <c r="C5" s="7"/>
      <c r="D5" s="26"/>
      <c r="F5" s="25" t="s">
        <v>16</v>
      </c>
      <c r="G5" s="71">
        <v>56.000627441374682</v>
      </c>
      <c r="H5" s="26" t="s">
        <v>14</v>
      </c>
      <c r="M5" s="50" t="s">
        <v>78</v>
      </c>
      <c r="N5" s="31">
        <f>+G11*$S$21</f>
        <v>3.6247162062046283</v>
      </c>
      <c r="O5" s="26" t="s">
        <v>31</v>
      </c>
      <c r="R5" s="3" t="s">
        <v>26</v>
      </c>
      <c r="S5" s="20">
        <f>152000/0.257</f>
        <v>591439.68871595326</v>
      </c>
    </row>
    <row r="6" spans="1:19" ht="15.75" x14ac:dyDescent="0.25">
      <c r="A6" s="1"/>
      <c r="B6" s="25" t="s">
        <v>0</v>
      </c>
      <c r="C6" s="7">
        <v>18</v>
      </c>
      <c r="D6" s="26" t="s">
        <v>1</v>
      </c>
      <c r="F6" s="25" t="s">
        <v>10</v>
      </c>
      <c r="G6" s="7">
        <f>+C6*$G$5*60/1000</f>
        <v>60.480677636684653</v>
      </c>
      <c r="H6" s="26" t="s">
        <v>31</v>
      </c>
      <c r="M6" s="25" t="s">
        <v>38</v>
      </c>
      <c r="N6" s="32">
        <f>+S8</f>
        <v>631723.2295719845</v>
      </c>
      <c r="O6" s="26" t="s">
        <v>39</v>
      </c>
      <c r="R6" s="3" t="s">
        <v>27</v>
      </c>
      <c r="S6" s="20">
        <v>723730</v>
      </c>
    </row>
    <row r="7" spans="1:19" ht="15.75" x14ac:dyDescent="0.25">
      <c r="A7" s="1"/>
      <c r="B7" s="25" t="s">
        <v>0</v>
      </c>
      <c r="C7" s="7">
        <f>+C6/1000</f>
        <v>1.7999999999999999E-2</v>
      </c>
      <c r="D7" s="26" t="s">
        <v>2</v>
      </c>
      <c r="F7" s="25" t="s">
        <v>5</v>
      </c>
      <c r="G7" s="22">
        <f>+G6/G11</f>
        <v>43.200484026203327</v>
      </c>
      <c r="H7" s="26" t="s">
        <v>32</v>
      </c>
      <c r="M7" s="25" t="s">
        <v>45</v>
      </c>
      <c r="N7" s="32">
        <f>+N5*N6</f>
        <v>2289817.4280654993</v>
      </c>
      <c r="O7" s="26" t="s">
        <v>46</v>
      </c>
      <c r="Q7" s="5"/>
      <c r="R7" s="3" t="s">
        <v>28</v>
      </c>
      <c r="S7" s="21">
        <v>580000</v>
      </c>
    </row>
    <row r="8" spans="1:19" ht="15.75" x14ac:dyDescent="0.25">
      <c r="A8" s="1"/>
      <c r="B8" s="25" t="s">
        <v>13</v>
      </c>
      <c r="C8" s="24">
        <v>0.55126156721328168</v>
      </c>
      <c r="D8" s="26"/>
      <c r="F8" s="25" t="s">
        <v>23</v>
      </c>
      <c r="G8" s="34">
        <v>0.2</v>
      </c>
      <c r="H8" s="26" t="s">
        <v>6</v>
      </c>
      <c r="M8" s="25" t="s">
        <v>40</v>
      </c>
      <c r="N8" s="34">
        <f>365*10</f>
        <v>3650</v>
      </c>
      <c r="O8" s="26" t="s">
        <v>44</v>
      </c>
      <c r="Q8" s="5"/>
      <c r="R8" s="3" t="s">
        <v>29</v>
      </c>
      <c r="S8" s="20">
        <f>+AVERAGE(S5:S7)</f>
        <v>631723.2295719845</v>
      </c>
    </row>
    <row r="9" spans="1:19" x14ac:dyDescent="0.25">
      <c r="B9" s="25" t="s">
        <v>12</v>
      </c>
      <c r="C9" s="22">
        <f>$C$8*C6</f>
        <v>9.9227082098390706</v>
      </c>
      <c r="D9" s="26" t="s">
        <v>1</v>
      </c>
      <c r="F9" s="25"/>
      <c r="G9" s="7">
        <f>+G8+0.4</f>
        <v>0.60000000000000009</v>
      </c>
      <c r="H9" s="26" t="s">
        <v>7</v>
      </c>
      <c r="M9" s="25" t="s">
        <v>40</v>
      </c>
      <c r="N9" s="85">
        <f>+N8*16</f>
        <v>58400</v>
      </c>
      <c r="O9" s="26" t="s">
        <v>41</v>
      </c>
      <c r="Q9" s="5"/>
    </row>
    <row r="10" spans="1:19" ht="15.75" x14ac:dyDescent="0.25">
      <c r="A10" s="1"/>
      <c r="B10" s="25" t="s">
        <v>12</v>
      </c>
      <c r="C10" s="22">
        <f>C8*C7</f>
        <v>9.9227082098390703E-3</v>
      </c>
      <c r="D10" s="26" t="s">
        <v>1</v>
      </c>
      <c r="F10" s="25"/>
      <c r="G10" s="7">
        <f>+G9+0.4</f>
        <v>1</v>
      </c>
      <c r="H10" s="26" t="s">
        <v>8</v>
      </c>
      <c r="M10" s="25" t="s">
        <v>42</v>
      </c>
      <c r="N10" s="32">
        <f>N5*N6/N9</f>
        <v>39.209202535368135</v>
      </c>
      <c r="O10" s="26" t="s">
        <v>43</v>
      </c>
      <c r="R10" t="s">
        <v>15</v>
      </c>
      <c r="S10" s="5">
        <f>+(208.12+123.65)/2</f>
        <v>165.88499999999999</v>
      </c>
    </row>
    <row r="11" spans="1:19" ht="15.75" x14ac:dyDescent="0.25">
      <c r="A11" s="1"/>
      <c r="B11" s="25" t="s">
        <v>12</v>
      </c>
      <c r="C11" s="22">
        <f>+C10*60</f>
        <v>0.59536249259034424</v>
      </c>
      <c r="D11" s="26" t="s">
        <v>2</v>
      </c>
      <c r="F11" s="25"/>
      <c r="G11" s="7">
        <f>+G10+0.4</f>
        <v>1.4</v>
      </c>
      <c r="H11" s="26" t="s">
        <v>9</v>
      </c>
      <c r="M11" s="25"/>
      <c r="N11" s="7"/>
      <c r="O11" s="26"/>
      <c r="R11" t="s">
        <v>30</v>
      </c>
      <c r="S11">
        <v>5.6</v>
      </c>
    </row>
    <row r="12" spans="1:19" ht="16.5" thickBot="1" x14ac:dyDescent="0.3">
      <c r="A12" s="1"/>
      <c r="B12" s="27"/>
      <c r="C12" s="28"/>
      <c r="D12" s="29"/>
      <c r="F12" s="27"/>
      <c r="G12" s="28"/>
      <c r="H12" s="29"/>
      <c r="M12" s="27" t="s">
        <v>47</v>
      </c>
      <c r="N12" s="37">
        <f>N10+O79</f>
        <v>33481.625202535339</v>
      </c>
      <c r="O12" s="29" t="s">
        <v>46</v>
      </c>
    </row>
    <row r="13" spans="1:19" ht="15.75" x14ac:dyDescent="0.25">
      <c r="A13" s="1"/>
    </row>
    <row r="14" spans="1:19" ht="3" customHeight="1" thickBot="1" x14ac:dyDescent="0.3">
      <c r="A14" s="1"/>
    </row>
    <row r="15" spans="1:19" ht="16.5" thickBot="1" x14ac:dyDescent="0.3">
      <c r="A15" s="1"/>
      <c r="B15" s="11">
        <v>1</v>
      </c>
      <c r="C15" s="12">
        <v>2</v>
      </c>
      <c r="D15" s="12">
        <v>3</v>
      </c>
      <c r="E15" s="12">
        <v>4</v>
      </c>
      <c r="F15" s="12">
        <v>5</v>
      </c>
      <c r="G15" s="12">
        <v>6</v>
      </c>
      <c r="H15" s="12">
        <v>7</v>
      </c>
      <c r="I15" s="12"/>
      <c r="J15" s="12"/>
      <c r="K15" s="12"/>
      <c r="L15" s="13">
        <v>8</v>
      </c>
      <c r="M15" s="13">
        <v>9</v>
      </c>
      <c r="N15" s="13">
        <v>10</v>
      </c>
      <c r="O15" s="13">
        <v>11</v>
      </c>
    </row>
    <row r="16" spans="1:19" ht="8.25" customHeight="1" thickBot="1" x14ac:dyDescent="0.3">
      <c r="A16" s="1"/>
      <c r="C16" s="1"/>
      <c r="Q16" s="2"/>
    </row>
    <row r="17" spans="1:21" ht="47.25" customHeight="1" thickBot="1" x14ac:dyDescent="0.3">
      <c r="A17" s="1"/>
      <c r="B17" s="134" t="s">
        <v>24</v>
      </c>
      <c r="C17" s="135" t="s">
        <v>4</v>
      </c>
      <c r="D17" s="136" t="s">
        <v>11</v>
      </c>
      <c r="E17" s="135" t="s">
        <v>20</v>
      </c>
      <c r="F17" s="135" t="s">
        <v>21</v>
      </c>
      <c r="G17" s="135" t="s">
        <v>22</v>
      </c>
      <c r="H17" s="135" t="s">
        <v>23</v>
      </c>
      <c r="I17" s="137" t="s">
        <v>3</v>
      </c>
      <c r="J17" s="137" t="s">
        <v>3</v>
      </c>
      <c r="K17" s="137" t="s">
        <v>3</v>
      </c>
      <c r="L17" s="137" t="s">
        <v>3</v>
      </c>
      <c r="M17" s="136" t="s">
        <v>17</v>
      </c>
      <c r="N17" s="136" t="s">
        <v>18</v>
      </c>
      <c r="O17" s="138" t="s">
        <v>25</v>
      </c>
      <c r="Q17" s="8"/>
      <c r="R17" s="8"/>
      <c r="S17" s="8"/>
      <c r="T17" s="8"/>
      <c r="U17" s="8"/>
    </row>
    <row r="18" spans="1:21" ht="15.75" x14ac:dyDescent="0.25">
      <c r="A18" s="1"/>
      <c r="B18" s="151">
        <v>0</v>
      </c>
      <c r="C18" s="152"/>
      <c r="D18" s="152"/>
      <c r="E18" s="153">
        <v>0</v>
      </c>
      <c r="F18" s="153">
        <v>0</v>
      </c>
      <c r="G18" s="152"/>
      <c r="H18" s="152"/>
      <c r="I18" s="152"/>
      <c r="J18" s="152"/>
      <c r="K18" s="122"/>
      <c r="L18" s="122"/>
      <c r="M18" s="154">
        <f t="shared" ref="M18:M49" si="0">IF(E19&gt;0,$S$10*$S$11,0)</f>
        <v>0</v>
      </c>
      <c r="N18" s="154">
        <f>+$S$10*F19</f>
        <v>0</v>
      </c>
      <c r="O18" s="155">
        <f>SUM(M18:N18)</f>
        <v>0</v>
      </c>
      <c r="Q18" s="7"/>
      <c r="R18" s="9" t="s">
        <v>79</v>
      </c>
      <c r="S18" s="22">
        <f>SQRT(G7)</f>
        <v>6.5727075110796864</v>
      </c>
      <c r="T18" s="7"/>
      <c r="U18" s="7"/>
    </row>
    <row r="19" spans="1:21" ht="15.75" x14ac:dyDescent="0.25">
      <c r="A19" s="1"/>
      <c r="B19" s="156">
        <v>1</v>
      </c>
      <c r="C19" s="157">
        <f>+$C$7*60</f>
        <v>1.0799999999999998</v>
      </c>
      <c r="D19" s="157">
        <f>+C19*1</f>
        <v>1.0799999999999998</v>
      </c>
      <c r="E19" s="158">
        <f t="shared" ref="E19:E50" si="1">IF(E18=0,IF(H18&lt;$G$9,0,$C$11),IF(H18&lt;$G$8,0,E18))</f>
        <v>0</v>
      </c>
      <c r="F19" s="157">
        <f t="shared" ref="F19:F50" si="2">IF(F18=0,IF(H18&lt;$G$9,0,IF(H18&lt;$G$10,0,$C$11)),IF(H18&lt;$G$8,0,F18))</f>
        <v>0</v>
      </c>
      <c r="G19" s="157">
        <f>+D19-E19-F19</f>
        <v>1.0799999999999998</v>
      </c>
      <c r="H19" s="159">
        <f t="shared" ref="H19:H50" si="3">+G19/$G$7</f>
        <v>2.4999719895381821E-2</v>
      </c>
      <c r="I19" s="157" t="str">
        <f>+IF(E18=0,IF(E19&gt;0,"ENCENDIDO BOMBA 1",IF(F18=0,IF(F19&gt;0,"ENCENDIDO BOMBA 2",""))))</f>
        <v/>
      </c>
      <c r="J19" s="157" t="str">
        <f>+IF(F18=0,IF(F19&gt;0,"ENCENDIDO BOMBA 2",""),"")</f>
        <v/>
      </c>
      <c r="K19" s="157" t="str">
        <f>+IF(F18&gt;0,IF(F19=0,"APAGADO BOMBAS",""),"")</f>
        <v/>
      </c>
      <c r="L19" s="168" t="str">
        <f>+CONCATENATE(I19,J19,K19)</f>
        <v/>
      </c>
      <c r="M19" s="160">
        <f t="shared" si="0"/>
        <v>0</v>
      </c>
      <c r="N19" s="160">
        <f t="shared" ref="N19:N50" si="4">IF(F20&gt;0,$S$10*$S$11,0)</f>
        <v>0</v>
      </c>
      <c r="O19" s="161">
        <f t="shared" ref="O19:O77" si="5">SUM(M19:N19)</f>
        <v>0</v>
      </c>
      <c r="Q19" s="7"/>
      <c r="R19" s="9" t="s">
        <v>80</v>
      </c>
      <c r="S19" s="22">
        <f>+S18-0.2</f>
        <v>6.3727075110796862</v>
      </c>
      <c r="T19" s="9"/>
      <c r="U19" s="7"/>
    </row>
    <row r="20" spans="1:21" ht="15.75" x14ac:dyDescent="0.25">
      <c r="A20" s="1"/>
      <c r="B20" s="156">
        <v>2</v>
      </c>
      <c r="C20" s="157">
        <f t="shared" ref="C20:C78" si="6">+$C$7*60</f>
        <v>1.0799999999999998</v>
      </c>
      <c r="D20" s="157">
        <f t="shared" ref="D20:D78" si="7">+C20*1</f>
        <v>1.0799999999999998</v>
      </c>
      <c r="E20" s="158">
        <f t="shared" si="1"/>
        <v>0</v>
      </c>
      <c r="F20" s="157">
        <f t="shared" si="2"/>
        <v>0</v>
      </c>
      <c r="G20" s="157">
        <f t="shared" ref="G20:G78" si="8">+G19+D20-E20-F20</f>
        <v>2.1599999999999997</v>
      </c>
      <c r="H20" s="159">
        <f t="shared" si="3"/>
        <v>4.9999439790763642E-2</v>
      </c>
      <c r="I20" s="157" t="str">
        <f t="shared" ref="I20:I21" si="9">+IF(E19=0,IF(E20&gt;0,"ENCENDIDO BOMBA 1",IF(F19=0,IF(F20&gt;0,"ENCENDIDO BOMBA 2",""))))</f>
        <v/>
      </c>
      <c r="J20" s="157" t="str">
        <f t="shared" ref="J20:J78" si="10">+IF(F19=0,IF(F20&gt;0,"ENCENDIDO BOMBA 2",""),"")</f>
        <v/>
      </c>
      <c r="K20" s="157" t="str">
        <f t="shared" ref="K20:K57" si="11">+IF(F19&gt;0,IF(F20=0,"APAGADO BOMBAS",""),"")</f>
        <v/>
      </c>
      <c r="L20" s="168" t="str">
        <f t="shared" ref="L20:L78" si="12">+CONCATENATE(I20,J20,K20)</f>
        <v/>
      </c>
      <c r="M20" s="160">
        <f t="shared" si="0"/>
        <v>0</v>
      </c>
      <c r="N20" s="160">
        <f t="shared" si="4"/>
        <v>0</v>
      </c>
      <c r="O20" s="161">
        <f t="shared" si="5"/>
        <v>0</v>
      </c>
      <c r="Q20" s="7"/>
      <c r="R20" s="7" t="s">
        <v>81</v>
      </c>
      <c r="S20" s="9">
        <f>+S19*S19</f>
        <v>40.611401021771449</v>
      </c>
      <c r="T20" s="9"/>
      <c r="U20" s="7"/>
    </row>
    <row r="21" spans="1:21" x14ac:dyDescent="0.25">
      <c r="B21" s="156">
        <v>3</v>
      </c>
      <c r="C21" s="157">
        <f t="shared" si="6"/>
        <v>1.0799999999999998</v>
      </c>
      <c r="D21" s="157">
        <f t="shared" si="7"/>
        <v>1.0799999999999998</v>
      </c>
      <c r="E21" s="158">
        <f t="shared" si="1"/>
        <v>0</v>
      </c>
      <c r="F21" s="157">
        <f t="shared" si="2"/>
        <v>0</v>
      </c>
      <c r="G21" s="157">
        <f t="shared" si="8"/>
        <v>3.2399999999999993</v>
      </c>
      <c r="H21" s="159">
        <f t="shared" si="3"/>
        <v>7.4999159686145456E-2</v>
      </c>
      <c r="I21" s="157" t="str">
        <f t="shared" si="9"/>
        <v/>
      </c>
      <c r="J21" s="157" t="str">
        <f t="shared" si="10"/>
        <v/>
      </c>
      <c r="K21" s="157" t="str">
        <f t="shared" si="11"/>
        <v/>
      </c>
      <c r="L21" s="168" t="str">
        <f t="shared" si="12"/>
        <v/>
      </c>
      <c r="M21" s="160">
        <f t="shared" si="0"/>
        <v>0</v>
      </c>
      <c r="N21" s="160">
        <f t="shared" si="4"/>
        <v>0</v>
      </c>
      <c r="O21" s="161">
        <f t="shared" si="5"/>
        <v>0</v>
      </c>
      <c r="R21" s="6" t="s">
        <v>82</v>
      </c>
      <c r="S21" s="9">
        <f>+G7-S20</f>
        <v>2.5890830044318776</v>
      </c>
      <c r="T21" s="9"/>
      <c r="U21" s="7"/>
    </row>
    <row r="22" spans="1:21" x14ac:dyDescent="0.25">
      <c r="B22" s="156">
        <v>4</v>
      </c>
      <c r="C22" s="157">
        <f t="shared" si="6"/>
        <v>1.0799999999999998</v>
      </c>
      <c r="D22" s="157">
        <f t="shared" si="7"/>
        <v>1.0799999999999998</v>
      </c>
      <c r="E22" s="158">
        <f t="shared" si="1"/>
        <v>0</v>
      </c>
      <c r="F22" s="157">
        <f t="shared" si="2"/>
        <v>0</v>
      </c>
      <c r="G22" s="157">
        <f t="shared" si="8"/>
        <v>4.3199999999999994</v>
      </c>
      <c r="H22" s="159">
        <f t="shared" si="3"/>
        <v>9.9998879581527284E-2</v>
      </c>
      <c r="I22" s="157" t="str">
        <f>+IF(E21=0,IF(E22&gt;0,"ENCENDIDO BOMBA 1",""),"")</f>
        <v/>
      </c>
      <c r="J22" s="157" t="str">
        <f t="shared" si="10"/>
        <v/>
      </c>
      <c r="K22" s="157" t="str">
        <f t="shared" si="11"/>
        <v/>
      </c>
      <c r="L22" s="168" t="str">
        <f t="shared" si="12"/>
        <v/>
      </c>
      <c r="M22" s="160">
        <f t="shared" si="0"/>
        <v>0</v>
      </c>
      <c r="N22" s="160">
        <f t="shared" si="4"/>
        <v>0</v>
      </c>
      <c r="O22" s="161">
        <f t="shared" si="5"/>
        <v>0</v>
      </c>
      <c r="S22" s="7"/>
      <c r="T22" s="9"/>
      <c r="U22" s="7"/>
    </row>
    <row r="23" spans="1:21" x14ac:dyDescent="0.25">
      <c r="B23" s="156">
        <v>5</v>
      </c>
      <c r="C23" s="157">
        <f t="shared" si="6"/>
        <v>1.0799999999999998</v>
      </c>
      <c r="D23" s="157">
        <f t="shared" si="7"/>
        <v>1.0799999999999998</v>
      </c>
      <c r="E23" s="158">
        <f t="shared" si="1"/>
        <v>0</v>
      </c>
      <c r="F23" s="157">
        <f t="shared" si="2"/>
        <v>0</v>
      </c>
      <c r="G23" s="157">
        <f t="shared" si="8"/>
        <v>5.3999999999999995</v>
      </c>
      <c r="H23" s="159">
        <f t="shared" si="3"/>
        <v>0.12499859947690911</v>
      </c>
      <c r="I23" s="157" t="str">
        <f t="shared" ref="I23:I78" si="13">+IF(E22=0,IF(E23&gt;0,"ENCENDIDO BOMBA 1",""),"")</f>
        <v/>
      </c>
      <c r="J23" s="157" t="str">
        <f t="shared" si="10"/>
        <v/>
      </c>
      <c r="K23" s="157" t="str">
        <f t="shared" si="11"/>
        <v/>
      </c>
      <c r="L23" s="168" t="str">
        <f t="shared" si="12"/>
        <v/>
      </c>
      <c r="M23" s="160">
        <f t="shared" si="0"/>
        <v>0</v>
      </c>
      <c r="N23" s="160">
        <f t="shared" si="4"/>
        <v>0</v>
      </c>
      <c r="O23" s="161">
        <f t="shared" si="5"/>
        <v>0</v>
      </c>
    </row>
    <row r="24" spans="1:21" x14ac:dyDescent="0.25">
      <c r="B24" s="156">
        <v>6</v>
      </c>
      <c r="C24" s="157">
        <f t="shared" si="6"/>
        <v>1.0799999999999998</v>
      </c>
      <c r="D24" s="157">
        <f t="shared" si="7"/>
        <v>1.0799999999999998</v>
      </c>
      <c r="E24" s="158">
        <f t="shared" si="1"/>
        <v>0</v>
      </c>
      <c r="F24" s="157">
        <f t="shared" si="2"/>
        <v>0</v>
      </c>
      <c r="G24" s="157">
        <f t="shared" si="8"/>
        <v>6.4799999999999995</v>
      </c>
      <c r="H24" s="159">
        <f t="shared" si="3"/>
        <v>0.14999831937229094</v>
      </c>
      <c r="I24" s="157" t="str">
        <f t="shared" si="13"/>
        <v/>
      </c>
      <c r="J24" s="157" t="str">
        <f t="shared" si="10"/>
        <v/>
      </c>
      <c r="K24" s="157" t="str">
        <f t="shared" si="11"/>
        <v/>
      </c>
      <c r="L24" s="168" t="str">
        <f t="shared" si="12"/>
        <v/>
      </c>
      <c r="M24" s="160">
        <f t="shared" si="0"/>
        <v>0</v>
      </c>
      <c r="N24" s="160">
        <f t="shared" si="4"/>
        <v>0</v>
      </c>
      <c r="O24" s="161">
        <f t="shared" si="5"/>
        <v>0</v>
      </c>
    </row>
    <row r="25" spans="1:21" x14ac:dyDescent="0.25">
      <c r="B25" s="156">
        <v>7</v>
      </c>
      <c r="C25" s="157">
        <f t="shared" si="6"/>
        <v>1.0799999999999998</v>
      </c>
      <c r="D25" s="157">
        <f t="shared" si="7"/>
        <v>1.0799999999999998</v>
      </c>
      <c r="E25" s="158">
        <f t="shared" si="1"/>
        <v>0</v>
      </c>
      <c r="F25" s="157">
        <f t="shared" si="2"/>
        <v>0</v>
      </c>
      <c r="G25" s="157">
        <f t="shared" si="8"/>
        <v>7.56</v>
      </c>
      <c r="H25" s="159">
        <f t="shared" si="3"/>
        <v>0.17499803926767277</v>
      </c>
      <c r="I25" s="157" t="str">
        <f t="shared" si="13"/>
        <v/>
      </c>
      <c r="J25" s="157" t="str">
        <f t="shared" si="10"/>
        <v/>
      </c>
      <c r="K25" s="157" t="str">
        <f t="shared" si="11"/>
        <v/>
      </c>
      <c r="L25" s="168" t="str">
        <f t="shared" si="12"/>
        <v/>
      </c>
      <c r="M25" s="160">
        <f t="shared" si="0"/>
        <v>0</v>
      </c>
      <c r="N25" s="160">
        <f t="shared" si="4"/>
        <v>0</v>
      </c>
      <c r="O25" s="161">
        <f t="shared" si="5"/>
        <v>0</v>
      </c>
    </row>
    <row r="26" spans="1:21" x14ac:dyDescent="0.25">
      <c r="B26" s="156">
        <v>8</v>
      </c>
      <c r="C26" s="157">
        <f t="shared" si="6"/>
        <v>1.0799999999999998</v>
      </c>
      <c r="D26" s="157">
        <f t="shared" si="7"/>
        <v>1.0799999999999998</v>
      </c>
      <c r="E26" s="158">
        <f t="shared" si="1"/>
        <v>0</v>
      </c>
      <c r="F26" s="157">
        <f t="shared" si="2"/>
        <v>0</v>
      </c>
      <c r="G26" s="157">
        <f t="shared" si="8"/>
        <v>8.6399999999999988</v>
      </c>
      <c r="H26" s="159">
        <f t="shared" si="3"/>
        <v>0.19999775916305457</v>
      </c>
      <c r="I26" s="157" t="str">
        <f t="shared" si="13"/>
        <v/>
      </c>
      <c r="J26" s="157" t="str">
        <f>+IF(F25=0,IF(F26&gt;0,"ENCENDIDO BOMBA 2",""),"")</f>
        <v/>
      </c>
      <c r="K26" s="157" t="str">
        <f t="shared" si="11"/>
        <v/>
      </c>
      <c r="L26" s="168" t="str">
        <f t="shared" si="12"/>
        <v/>
      </c>
      <c r="M26" s="160">
        <f t="shared" si="0"/>
        <v>0</v>
      </c>
      <c r="N26" s="160">
        <f t="shared" si="4"/>
        <v>0</v>
      </c>
      <c r="O26" s="161">
        <f t="shared" si="5"/>
        <v>0</v>
      </c>
    </row>
    <row r="27" spans="1:21" x14ac:dyDescent="0.25">
      <c r="B27" s="156">
        <v>9</v>
      </c>
      <c r="C27" s="157">
        <f t="shared" si="6"/>
        <v>1.0799999999999998</v>
      </c>
      <c r="D27" s="157">
        <f t="shared" si="7"/>
        <v>1.0799999999999998</v>
      </c>
      <c r="E27" s="158">
        <f t="shared" si="1"/>
        <v>0</v>
      </c>
      <c r="F27" s="157">
        <f t="shared" si="2"/>
        <v>0</v>
      </c>
      <c r="G27" s="157">
        <f t="shared" si="8"/>
        <v>9.7199999999999989</v>
      </c>
      <c r="H27" s="159">
        <f t="shared" si="3"/>
        <v>0.22499747905843639</v>
      </c>
      <c r="I27" s="157" t="str">
        <f t="shared" si="13"/>
        <v/>
      </c>
      <c r="J27" s="157" t="str">
        <f t="shared" si="10"/>
        <v/>
      </c>
      <c r="K27" s="157" t="str">
        <f t="shared" si="11"/>
        <v/>
      </c>
      <c r="L27" s="168" t="str">
        <f t="shared" si="12"/>
        <v/>
      </c>
      <c r="M27" s="160">
        <f t="shared" si="0"/>
        <v>0</v>
      </c>
      <c r="N27" s="160">
        <f t="shared" si="4"/>
        <v>0</v>
      </c>
      <c r="O27" s="161">
        <f t="shared" si="5"/>
        <v>0</v>
      </c>
    </row>
    <row r="28" spans="1:21" x14ac:dyDescent="0.25">
      <c r="B28" s="156">
        <v>10</v>
      </c>
      <c r="C28" s="157">
        <f t="shared" si="6"/>
        <v>1.0799999999999998</v>
      </c>
      <c r="D28" s="157">
        <f t="shared" si="7"/>
        <v>1.0799999999999998</v>
      </c>
      <c r="E28" s="158">
        <f t="shared" si="1"/>
        <v>0</v>
      </c>
      <c r="F28" s="157">
        <f t="shared" si="2"/>
        <v>0</v>
      </c>
      <c r="G28" s="157">
        <f t="shared" si="8"/>
        <v>10.799999999999999</v>
      </c>
      <c r="H28" s="159">
        <f t="shared" si="3"/>
        <v>0.24999719895381822</v>
      </c>
      <c r="I28" s="157" t="str">
        <f t="shared" si="13"/>
        <v/>
      </c>
      <c r="J28" s="157" t="str">
        <f t="shared" si="10"/>
        <v/>
      </c>
      <c r="K28" s="157" t="str">
        <f t="shared" si="11"/>
        <v/>
      </c>
      <c r="L28" s="168" t="str">
        <f t="shared" si="12"/>
        <v/>
      </c>
      <c r="M28" s="160">
        <f t="shared" si="0"/>
        <v>0</v>
      </c>
      <c r="N28" s="160">
        <f t="shared" si="4"/>
        <v>0</v>
      </c>
      <c r="O28" s="161">
        <f t="shared" si="5"/>
        <v>0</v>
      </c>
    </row>
    <row r="29" spans="1:21" x14ac:dyDescent="0.25">
      <c r="B29" s="156">
        <v>11</v>
      </c>
      <c r="C29" s="157">
        <f t="shared" si="6"/>
        <v>1.0799999999999998</v>
      </c>
      <c r="D29" s="157">
        <f t="shared" si="7"/>
        <v>1.0799999999999998</v>
      </c>
      <c r="E29" s="158">
        <f t="shared" si="1"/>
        <v>0</v>
      </c>
      <c r="F29" s="157">
        <f t="shared" si="2"/>
        <v>0</v>
      </c>
      <c r="G29" s="157">
        <f t="shared" si="8"/>
        <v>11.879999999999999</v>
      </c>
      <c r="H29" s="159">
        <f t="shared" si="3"/>
        <v>0.27499691884920002</v>
      </c>
      <c r="I29" s="157" t="str">
        <f t="shared" si="13"/>
        <v/>
      </c>
      <c r="J29" s="157" t="str">
        <f t="shared" si="10"/>
        <v/>
      </c>
      <c r="K29" s="157" t="str">
        <f t="shared" si="11"/>
        <v/>
      </c>
      <c r="L29" s="168" t="str">
        <f t="shared" si="12"/>
        <v/>
      </c>
      <c r="M29" s="160">
        <f t="shared" si="0"/>
        <v>0</v>
      </c>
      <c r="N29" s="160">
        <f t="shared" si="4"/>
        <v>0</v>
      </c>
      <c r="O29" s="161">
        <f t="shared" si="5"/>
        <v>0</v>
      </c>
    </row>
    <row r="30" spans="1:21" x14ac:dyDescent="0.25">
      <c r="B30" s="156">
        <v>12</v>
      </c>
      <c r="C30" s="157">
        <f t="shared" si="6"/>
        <v>1.0799999999999998</v>
      </c>
      <c r="D30" s="157">
        <f t="shared" si="7"/>
        <v>1.0799999999999998</v>
      </c>
      <c r="E30" s="158">
        <f t="shared" si="1"/>
        <v>0</v>
      </c>
      <c r="F30" s="157">
        <f t="shared" si="2"/>
        <v>0</v>
      </c>
      <c r="G30" s="157">
        <f t="shared" si="8"/>
        <v>12.959999999999999</v>
      </c>
      <c r="H30" s="159">
        <f t="shared" si="3"/>
        <v>0.29999663874458188</v>
      </c>
      <c r="I30" s="157" t="str">
        <f t="shared" si="13"/>
        <v/>
      </c>
      <c r="J30" s="157" t="str">
        <f t="shared" si="10"/>
        <v/>
      </c>
      <c r="K30" s="157" t="str">
        <f t="shared" si="11"/>
        <v/>
      </c>
      <c r="L30" s="168" t="str">
        <f t="shared" si="12"/>
        <v/>
      </c>
      <c r="M30" s="160">
        <f t="shared" si="0"/>
        <v>0</v>
      </c>
      <c r="N30" s="160">
        <f t="shared" si="4"/>
        <v>0</v>
      </c>
      <c r="O30" s="161">
        <f t="shared" si="5"/>
        <v>0</v>
      </c>
    </row>
    <row r="31" spans="1:21" x14ac:dyDescent="0.25">
      <c r="B31" s="156">
        <v>13</v>
      </c>
      <c r="C31" s="157">
        <f t="shared" si="6"/>
        <v>1.0799999999999998</v>
      </c>
      <c r="D31" s="157">
        <f t="shared" si="7"/>
        <v>1.0799999999999998</v>
      </c>
      <c r="E31" s="158">
        <f t="shared" si="1"/>
        <v>0</v>
      </c>
      <c r="F31" s="157">
        <f t="shared" si="2"/>
        <v>0</v>
      </c>
      <c r="G31" s="157">
        <f t="shared" si="8"/>
        <v>14.04</v>
      </c>
      <c r="H31" s="159">
        <f t="shared" si="3"/>
        <v>0.32499635863996368</v>
      </c>
      <c r="I31" s="157" t="str">
        <f t="shared" si="13"/>
        <v/>
      </c>
      <c r="J31" s="157" t="str">
        <f t="shared" si="10"/>
        <v/>
      </c>
      <c r="K31" s="157" t="str">
        <f t="shared" si="11"/>
        <v/>
      </c>
      <c r="L31" s="168" t="str">
        <f t="shared" si="12"/>
        <v/>
      </c>
      <c r="M31" s="160">
        <f t="shared" si="0"/>
        <v>0</v>
      </c>
      <c r="N31" s="160">
        <f t="shared" si="4"/>
        <v>0</v>
      </c>
      <c r="O31" s="161">
        <f t="shared" si="5"/>
        <v>0</v>
      </c>
    </row>
    <row r="32" spans="1:21" x14ac:dyDescent="0.25">
      <c r="B32" s="156">
        <v>14</v>
      </c>
      <c r="C32" s="157">
        <f t="shared" si="6"/>
        <v>1.0799999999999998</v>
      </c>
      <c r="D32" s="157">
        <f t="shared" si="7"/>
        <v>1.0799999999999998</v>
      </c>
      <c r="E32" s="158">
        <f t="shared" si="1"/>
        <v>0</v>
      </c>
      <c r="F32" s="157">
        <f t="shared" si="2"/>
        <v>0</v>
      </c>
      <c r="G32" s="157">
        <f t="shared" si="8"/>
        <v>15.12</v>
      </c>
      <c r="H32" s="159">
        <f t="shared" si="3"/>
        <v>0.34999607853534553</v>
      </c>
      <c r="I32" s="157" t="str">
        <f t="shared" si="13"/>
        <v/>
      </c>
      <c r="J32" s="157" t="str">
        <f>+IF(F31=0,IF(F32&gt;0,"ENCENDIDO BOMBA 2",""),"")</f>
        <v/>
      </c>
      <c r="K32" s="157" t="str">
        <f t="shared" si="11"/>
        <v/>
      </c>
      <c r="L32" s="168" t="str">
        <f t="shared" si="12"/>
        <v/>
      </c>
      <c r="M32" s="160">
        <f t="shared" si="0"/>
        <v>0</v>
      </c>
      <c r="N32" s="160">
        <f t="shared" si="4"/>
        <v>0</v>
      </c>
      <c r="O32" s="161">
        <f t="shared" si="5"/>
        <v>0</v>
      </c>
    </row>
    <row r="33" spans="2:15" x14ac:dyDescent="0.25">
      <c r="B33" s="156">
        <v>15</v>
      </c>
      <c r="C33" s="157">
        <f t="shared" si="6"/>
        <v>1.0799999999999998</v>
      </c>
      <c r="D33" s="157">
        <f t="shared" si="7"/>
        <v>1.0799999999999998</v>
      </c>
      <c r="E33" s="158">
        <f t="shared" si="1"/>
        <v>0</v>
      </c>
      <c r="F33" s="157">
        <f t="shared" si="2"/>
        <v>0</v>
      </c>
      <c r="G33" s="157">
        <f t="shared" si="8"/>
        <v>16.2</v>
      </c>
      <c r="H33" s="159">
        <f t="shared" si="3"/>
        <v>0.37499579843072733</v>
      </c>
      <c r="I33" s="157" t="str">
        <f t="shared" si="13"/>
        <v/>
      </c>
      <c r="J33" s="157" t="str">
        <f t="shared" si="10"/>
        <v/>
      </c>
      <c r="K33" s="157" t="str">
        <f t="shared" si="11"/>
        <v/>
      </c>
      <c r="L33" s="168" t="str">
        <f t="shared" si="12"/>
        <v/>
      </c>
      <c r="M33" s="160">
        <f t="shared" si="0"/>
        <v>0</v>
      </c>
      <c r="N33" s="160">
        <f t="shared" si="4"/>
        <v>0</v>
      </c>
      <c r="O33" s="161">
        <f t="shared" si="5"/>
        <v>0</v>
      </c>
    </row>
    <row r="34" spans="2:15" x14ac:dyDescent="0.25">
      <c r="B34" s="156">
        <v>16</v>
      </c>
      <c r="C34" s="157">
        <f t="shared" si="6"/>
        <v>1.0799999999999998</v>
      </c>
      <c r="D34" s="157">
        <f t="shared" si="7"/>
        <v>1.0799999999999998</v>
      </c>
      <c r="E34" s="158">
        <f t="shared" si="1"/>
        <v>0</v>
      </c>
      <c r="F34" s="157">
        <f t="shared" si="2"/>
        <v>0</v>
      </c>
      <c r="G34" s="157">
        <f t="shared" si="8"/>
        <v>17.279999999999998</v>
      </c>
      <c r="H34" s="159">
        <f t="shared" si="3"/>
        <v>0.39999551832610913</v>
      </c>
      <c r="I34" s="157" t="str">
        <f t="shared" si="13"/>
        <v/>
      </c>
      <c r="J34" s="157" t="str">
        <f t="shared" si="10"/>
        <v/>
      </c>
      <c r="K34" s="157" t="str">
        <f>+IF(F33&gt;0,IF(F34=0,"APAGADO BOMBAS",""),"")</f>
        <v/>
      </c>
      <c r="L34" s="168" t="str">
        <f t="shared" si="12"/>
        <v/>
      </c>
      <c r="M34" s="160">
        <f t="shared" si="0"/>
        <v>0</v>
      </c>
      <c r="N34" s="160">
        <f t="shared" si="4"/>
        <v>0</v>
      </c>
      <c r="O34" s="161">
        <f t="shared" si="5"/>
        <v>0</v>
      </c>
    </row>
    <row r="35" spans="2:15" x14ac:dyDescent="0.25">
      <c r="B35" s="156">
        <v>17</v>
      </c>
      <c r="C35" s="157">
        <f t="shared" si="6"/>
        <v>1.0799999999999998</v>
      </c>
      <c r="D35" s="157">
        <f t="shared" si="7"/>
        <v>1.0799999999999998</v>
      </c>
      <c r="E35" s="158">
        <f t="shared" si="1"/>
        <v>0</v>
      </c>
      <c r="F35" s="157">
        <f t="shared" si="2"/>
        <v>0</v>
      </c>
      <c r="G35" s="157">
        <f t="shared" si="8"/>
        <v>18.359999999999996</v>
      </c>
      <c r="H35" s="159">
        <f t="shared" si="3"/>
        <v>0.42499523822149093</v>
      </c>
      <c r="I35" s="157" t="str">
        <f>+IF(E34=0,IF(E35&gt;0,"ENCENDIDO BOMBA 1",""),"")</f>
        <v/>
      </c>
      <c r="J35" s="157" t="str">
        <f t="shared" si="10"/>
        <v/>
      </c>
      <c r="K35" s="157" t="str">
        <f t="shared" si="11"/>
        <v/>
      </c>
      <c r="L35" s="168" t="str">
        <f t="shared" si="12"/>
        <v/>
      </c>
      <c r="M35" s="160">
        <f t="shared" si="0"/>
        <v>0</v>
      </c>
      <c r="N35" s="160">
        <f t="shared" si="4"/>
        <v>0</v>
      </c>
      <c r="O35" s="161">
        <f t="shared" si="5"/>
        <v>0</v>
      </c>
    </row>
    <row r="36" spans="2:15" x14ac:dyDescent="0.25">
      <c r="B36" s="156">
        <v>18</v>
      </c>
      <c r="C36" s="157">
        <f t="shared" si="6"/>
        <v>1.0799999999999998</v>
      </c>
      <c r="D36" s="157">
        <f t="shared" si="7"/>
        <v>1.0799999999999998</v>
      </c>
      <c r="E36" s="158">
        <f t="shared" si="1"/>
        <v>0</v>
      </c>
      <c r="F36" s="157">
        <f t="shared" si="2"/>
        <v>0</v>
      </c>
      <c r="G36" s="157">
        <f t="shared" si="8"/>
        <v>19.439999999999994</v>
      </c>
      <c r="H36" s="159">
        <f t="shared" si="3"/>
        <v>0.44999495811687268</v>
      </c>
      <c r="I36" s="157" t="str">
        <f t="shared" si="13"/>
        <v/>
      </c>
      <c r="J36" s="157" t="str">
        <f t="shared" si="10"/>
        <v/>
      </c>
      <c r="K36" s="157" t="str">
        <f t="shared" si="11"/>
        <v/>
      </c>
      <c r="L36" s="168" t="str">
        <f t="shared" si="12"/>
        <v/>
      </c>
      <c r="M36" s="160">
        <f t="shared" si="0"/>
        <v>0</v>
      </c>
      <c r="N36" s="160">
        <f t="shared" si="4"/>
        <v>0</v>
      </c>
      <c r="O36" s="161">
        <f t="shared" si="5"/>
        <v>0</v>
      </c>
    </row>
    <row r="37" spans="2:15" x14ac:dyDescent="0.25">
      <c r="B37" s="156">
        <v>19</v>
      </c>
      <c r="C37" s="157">
        <f t="shared" si="6"/>
        <v>1.0799999999999998</v>
      </c>
      <c r="D37" s="157">
        <f t="shared" si="7"/>
        <v>1.0799999999999998</v>
      </c>
      <c r="E37" s="158">
        <f t="shared" si="1"/>
        <v>0</v>
      </c>
      <c r="F37" s="157">
        <f t="shared" si="2"/>
        <v>0</v>
      </c>
      <c r="G37" s="157">
        <f t="shared" si="8"/>
        <v>20.519999999999992</v>
      </c>
      <c r="H37" s="159">
        <f t="shared" si="3"/>
        <v>0.47499467801225448</v>
      </c>
      <c r="I37" s="157" t="str">
        <f t="shared" si="13"/>
        <v/>
      </c>
      <c r="J37" s="157" t="str">
        <f t="shared" si="10"/>
        <v/>
      </c>
      <c r="K37" s="157" t="str">
        <f t="shared" si="11"/>
        <v/>
      </c>
      <c r="L37" s="168" t="str">
        <f t="shared" si="12"/>
        <v/>
      </c>
      <c r="M37" s="160">
        <f t="shared" si="0"/>
        <v>0</v>
      </c>
      <c r="N37" s="160">
        <f t="shared" si="4"/>
        <v>0</v>
      </c>
      <c r="O37" s="161">
        <f t="shared" si="5"/>
        <v>0</v>
      </c>
    </row>
    <row r="38" spans="2:15" x14ac:dyDescent="0.25">
      <c r="B38" s="156">
        <v>20</v>
      </c>
      <c r="C38" s="157">
        <f t="shared" si="6"/>
        <v>1.0799999999999998</v>
      </c>
      <c r="D38" s="157">
        <f t="shared" si="7"/>
        <v>1.0799999999999998</v>
      </c>
      <c r="E38" s="158">
        <f t="shared" si="1"/>
        <v>0</v>
      </c>
      <c r="F38" s="157">
        <f t="shared" si="2"/>
        <v>0</v>
      </c>
      <c r="G38" s="157">
        <f t="shared" si="8"/>
        <v>21.599999999999991</v>
      </c>
      <c r="H38" s="159">
        <f t="shared" si="3"/>
        <v>0.49999439790763628</v>
      </c>
      <c r="I38" s="157" t="str">
        <f t="shared" si="13"/>
        <v/>
      </c>
      <c r="J38" s="157" t="str">
        <f t="shared" si="10"/>
        <v/>
      </c>
      <c r="K38" s="157" t="str">
        <f t="shared" si="11"/>
        <v/>
      </c>
      <c r="L38" s="168" t="str">
        <f t="shared" si="12"/>
        <v/>
      </c>
      <c r="M38" s="160">
        <f t="shared" si="0"/>
        <v>0</v>
      </c>
      <c r="N38" s="160">
        <f t="shared" si="4"/>
        <v>0</v>
      </c>
      <c r="O38" s="161">
        <f t="shared" si="5"/>
        <v>0</v>
      </c>
    </row>
    <row r="39" spans="2:15" x14ac:dyDescent="0.25">
      <c r="B39" s="156">
        <v>21</v>
      </c>
      <c r="C39" s="157">
        <f t="shared" si="6"/>
        <v>1.0799999999999998</v>
      </c>
      <c r="D39" s="157">
        <f t="shared" si="7"/>
        <v>1.0799999999999998</v>
      </c>
      <c r="E39" s="158">
        <f t="shared" si="1"/>
        <v>0</v>
      </c>
      <c r="F39" s="157">
        <f t="shared" si="2"/>
        <v>0</v>
      </c>
      <c r="G39" s="157">
        <f t="shared" si="8"/>
        <v>22.679999999999989</v>
      </c>
      <c r="H39" s="159">
        <f t="shared" si="3"/>
        <v>0.52499411780301808</v>
      </c>
      <c r="I39" s="157" t="str">
        <f t="shared" si="13"/>
        <v/>
      </c>
      <c r="J39" s="157" t="str">
        <f>+IF(F38=0,IF(F39&gt;0,"ENCENDIDO BOMBA 2",""),"")</f>
        <v/>
      </c>
      <c r="K39" s="157" t="str">
        <f t="shared" si="11"/>
        <v/>
      </c>
      <c r="L39" s="168" t="str">
        <f t="shared" si="12"/>
        <v/>
      </c>
      <c r="M39" s="160">
        <f t="shared" si="0"/>
        <v>0</v>
      </c>
      <c r="N39" s="160">
        <f t="shared" si="4"/>
        <v>0</v>
      </c>
      <c r="O39" s="161">
        <f t="shared" si="5"/>
        <v>0</v>
      </c>
    </row>
    <row r="40" spans="2:15" x14ac:dyDescent="0.25">
      <c r="B40" s="156">
        <v>22</v>
      </c>
      <c r="C40" s="157">
        <f t="shared" si="6"/>
        <v>1.0799999999999998</v>
      </c>
      <c r="D40" s="157">
        <f t="shared" si="7"/>
        <v>1.0799999999999998</v>
      </c>
      <c r="E40" s="158">
        <f t="shared" si="1"/>
        <v>0</v>
      </c>
      <c r="F40" s="157">
        <f t="shared" si="2"/>
        <v>0</v>
      </c>
      <c r="G40" s="157">
        <f t="shared" si="8"/>
        <v>23.759999999999987</v>
      </c>
      <c r="H40" s="159">
        <f t="shared" si="3"/>
        <v>0.54999383769839982</v>
      </c>
      <c r="I40" s="157" t="str">
        <f t="shared" si="13"/>
        <v/>
      </c>
      <c r="J40" s="157" t="str">
        <f t="shared" si="10"/>
        <v/>
      </c>
      <c r="K40" s="157" t="str">
        <f t="shared" si="11"/>
        <v/>
      </c>
      <c r="L40" s="168" t="str">
        <f t="shared" si="12"/>
        <v/>
      </c>
      <c r="M40" s="160">
        <f t="shared" si="0"/>
        <v>0</v>
      </c>
      <c r="N40" s="160">
        <f t="shared" si="4"/>
        <v>0</v>
      </c>
      <c r="O40" s="161">
        <f t="shared" si="5"/>
        <v>0</v>
      </c>
    </row>
    <row r="41" spans="2:15" x14ac:dyDescent="0.25">
      <c r="B41" s="156">
        <v>23</v>
      </c>
      <c r="C41" s="157">
        <f t="shared" si="6"/>
        <v>1.0799999999999998</v>
      </c>
      <c r="D41" s="157">
        <f t="shared" si="7"/>
        <v>1.0799999999999998</v>
      </c>
      <c r="E41" s="158">
        <f t="shared" si="1"/>
        <v>0</v>
      </c>
      <c r="F41" s="157">
        <f t="shared" si="2"/>
        <v>0</v>
      </c>
      <c r="G41" s="157">
        <f t="shared" si="8"/>
        <v>24.839999999999986</v>
      </c>
      <c r="H41" s="159">
        <f t="shared" si="3"/>
        <v>0.57499355759378157</v>
      </c>
      <c r="I41" s="157" t="str">
        <f t="shared" si="13"/>
        <v/>
      </c>
      <c r="J41" s="157" t="str">
        <f t="shared" si="10"/>
        <v/>
      </c>
      <c r="K41" s="157" t="str">
        <f t="shared" si="11"/>
        <v/>
      </c>
      <c r="L41" s="168" t="str">
        <f t="shared" si="12"/>
        <v/>
      </c>
      <c r="M41" s="160">
        <f t="shared" si="0"/>
        <v>0</v>
      </c>
      <c r="N41" s="160">
        <f t="shared" si="4"/>
        <v>0</v>
      </c>
      <c r="O41" s="161">
        <f t="shared" si="5"/>
        <v>0</v>
      </c>
    </row>
    <row r="42" spans="2:15" x14ac:dyDescent="0.25">
      <c r="B42" s="156">
        <v>24</v>
      </c>
      <c r="C42" s="157">
        <f t="shared" si="6"/>
        <v>1.0799999999999998</v>
      </c>
      <c r="D42" s="157">
        <f t="shared" si="7"/>
        <v>1.0799999999999998</v>
      </c>
      <c r="E42" s="158">
        <f t="shared" si="1"/>
        <v>0</v>
      </c>
      <c r="F42" s="157">
        <f t="shared" si="2"/>
        <v>0</v>
      </c>
      <c r="G42" s="157">
        <f t="shared" si="8"/>
        <v>25.919999999999984</v>
      </c>
      <c r="H42" s="159">
        <f t="shared" si="3"/>
        <v>0.59999327748916342</v>
      </c>
      <c r="I42" s="157" t="str">
        <f t="shared" si="13"/>
        <v/>
      </c>
      <c r="J42" s="157" t="str">
        <f t="shared" si="10"/>
        <v/>
      </c>
      <c r="K42" s="157" t="str">
        <f t="shared" si="11"/>
        <v/>
      </c>
      <c r="L42" s="168" t="str">
        <f t="shared" si="12"/>
        <v/>
      </c>
      <c r="M42" s="160">
        <f t="shared" si="0"/>
        <v>0</v>
      </c>
      <c r="N42" s="160">
        <f t="shared" si="4"/>
        <v>0</v>
      </c>
      <c r="O42" s="161">
        <f t="shared" si="5"/>
        <v>0</v>
      </c>
    </row>
    <row r="43" spans="2:15" x14ac:dyDescent="0.25">
      <c r="B43" s="156">
        <v>25</v>
      </c>
      <c r="C43" s="157">
        <f t="shared" si="6"/>
        <v>1.0799999999999998</v>
      </c>
      <c r="D43" s="157">
        <f t="shared" si="7"/>
        <v>1.0799999999999998</v>
      </c>
      <c r="E43" s="158">
        <f t="shared" si="1"/>
        <v>0</v>
      </c>
      <c r="F43" s="157">
        <f t="shared" si="2"/>
        <v>0</v>
      </c>
      <c r="G43" s="157">
        <f t="shared" si="8"/>
        <v>26.999999999999982</v>
      </c>
      <c r="H43" s="159">
        <f t="shared" si="3"/>
        <v>0.62499299738454517</v>
      </c>
      <c r="I43" s="157" t="str">
        <f t="shared" si="13"/>
        <v/>
      </c>
      <c r="J43" s="157" t="str">
        <f t="shared" si="10"/>
        <v/>
      </c>
      <c r="K43" s="157" t="str">
        <f>+IF(F42&gt;0,IF(F43=0,"APAGADO BOMBAS",""),"")</f>
        <v/>
      </c>
      <c r="L43" s="168" t="str">
        <f t="shared" si="12"/>
        <v/>
      </c>
      <c r="M43" s="160">
        <f t="shared" si="0"/>
        <v>928.9559999999999</v>
      </c>
      <c r="N43" s="160">
        <f t="shared" si="4"/>
        <v>0</v>
      </c>
      <c r="O43" s="161">
        <f t="shared" si="5"/>
        <v>928.9559999999999</v>
      </c>
    </row>
    <row r="44" spans="2:15" x14ac:dyDescent="0.25">
      <c r="B44" s="156">
        <v>26</v>
      </c>
      <c r="C44" s="157">
        <f t="shared" si="6"/>
        <v>1.0799999999999998</v>
      </c>
      <c r="D44" s="157">
        <f t="shared" si="7"/>
        <v>1.0799999999999998</v>
      </c>
      <c r="E44" s="158">
        <f t="shared" si="1"/>
        <v>0.59536249259034424</v>
      </c>
      <c r="F44" s="157">
        <f t="shared" si="2"/>
        <v>0</v>
      </c>
      <c r="G44" s="157">
        <f t="shared" si="8"/>
        <v>27.484637507409637</v>
      </c>
      <c r="H44" s="159">
        <f t="shared" si="3"/>
        <v>0.63621133251050577</v>
      </c>
      <c r="I44" s="157" t="str">
        <f t="shared" si="13"/>
        <v>ENCENDIDO BOMBA 1</v>
      </c>
      <c r="J44" s="157" t="str">
        <f t="shared" si="10"/>
        <v/>
      </c>
      <c r="K44" s="157" t="str">
        <f t="shared" si="11"/>
        <v/>
      </c>
      <c r="L44" s="168" t="str">
        <f t="shared" si="12"/>
        <v>ENCENDIDO BOMBA 1</v>
      </c>
      <c r="M44" s="160">
        <f t="shared" si="0"/>
        <v>928.9559999999999</v>
      </c>
      <c r="N44" s="160">
        <f t="shared" si="4"/>
        <v>0</v>
      </c>
      <c r="O44" s="161">
        <f t="shared" si="5"/>
        <v>928.9559999999999</v>
      </c>
    </row>
    <row r="45" spans="2:15" x14ac:dyDescent="0.25">
      <c r="B45" s="156">
        <v>27</v>
      </c>
      <c r="C45" s="157">
        <f t="shared" si="6"/>
        <v>1.0799999999999998</v>
      </c>
      <c r="D45" s="157">
        <f t="shared" si="7"/>
        <v>1.0799999999999998</v>
      </c>
      <c r="E45" s="158">
        <f t="shared" si="1"/>
        <v>0.59536249259034424</v>
      </c>
      <c r="F45" s="157">
        <f t="shared" si="2"/>
        <v>0</v>
      </c>
      <c r="G45" s="157">
        <f t="shared" si="8"/>
        <v>27.969275014819292</v>
      </c>
      <c r="H45" s="159">
        <f t="shared" si="3"/>
        <v>0.64742966763646637</v>
      </c>
      <c r="I45" s="157" t="str">
        <f t="shared" si="13"/>
        <v/>
      </c>
      <c r="J45" s="157" t="str">
        <f>+IF(F44=0,IF(F45&gt;0,"ENCENDIDO BOMBA 2",""),"")</f>
        <v/>
      </c>
      <c r="K45" s="157" t="str">
        <f t="shared" si="11"/>
        <v/>
      </c>
      <c r="L45" s="168" t="str">
        <f t="shared" si="12"/>
        <v/>
      </c>
      <c r="M45" s="160">
        <f t="shared" si="0"/>
        <v>928.9559999999999</v>
      </c>
      <c r="N45" s="160">
        <f t="shared" si="4"/>
        <v>0</v>
      </c>
      <c r="O45" s="161">
        <f t="shared" si="5"/>
        <v>928.9559999999999</v>
      </c>
    </row>
    <row r="46" spans="2:15" x14ac:dyDescent="0.25">
      <c r="B46" s="156">
        <v>28</v>
      </c>
      <c r="C46" s="157">
        <f t="shared" si="6"/>
        <v>1.0799999999999998</v>
      </c>
      <c r="D46" s="157">
        <f t="shared" si="7"/>
        <v>1.0799999999999998</v>
      </c>
      <c r="E46" s="158">
        <f t="shared" si="1"/>
        <v>0.59536249259034424</v>
      </c>
      <c r="F46" s="157">
        <f t="shared" si="2"/>
        <v>0</v>
      </c>
      <c r="G46" s="157">
        <f t="shared" si="8"/>
        <v>28.453912522228947</v>
      </c>
      <c r="H46" s="159">
        <f t="shared" si="3"/>
        <v>0.65864800276242685</v>
      </c>
      <c r="I46" s="157" t="str">
        <f t="shared" si="13"/>
        <v/>
      </c>
      <c r="J46" s="157" t="str">
        <f t="shared" si="10"/>
        <v/>
      </c>
      <c r="K46" s="157" t="str">
        <f t="shared" si="11"/>
        <v/>
      </c>
      <c r="L46" s="168" t="str">
        <f t="shared" si="12"/>
        <v/>
      </c>
      <c r="M46" s="160">
        <f t="shared" si="0"/>
        <v>928.9559999999999</v>
      </c>
      <c r="N46" s="160">
        <f t="shared" si="4"/>
        <v>0</v>
      </c>
      <c r="O46" s="161">
        <f t="shared" si="5"/>
        <v>928.9559999999999</v>
      </c>
    </row>
    <row r="47" spans="2:15" x14ac:dyDescent="0.25">
      <c r="B47" s="156">
        <v>29</v>
      </c>
      <c r="C47" s="157">
        <f t="shared" si="6"/>
        <v>1.0799999999999998</v>
      </c>
      <c r="D47" s="157">
        <f t="shared" si="7"/>
        <v>1.0799999999999998</v>
      </c>
      <c r="E47" s="158">
        <f t="shared" si="1"/>
        <v>0.59536249259034424</v>
      </c>
      <c r="F47" s="157">
        <f t="shared" si="2"/>
        <v>0</v>
      </c>
      <c r="G47" s="157">
        <f t="shared" si="8"/>
        <v>28.938550029638602</v>
      </c>
      <c r="H47" s="159">
        <f t="shared" si="3"/>
        <v>0.66986633788838745</v>
      </c>
      <c r="I47" s="157" t="str">
        <f t="shared" si="13"/>
        <v/>
      </c>
      <c r="J47" s="157" t="str">
        <f t="shared" si="10"/>
        <v/>
      </c>
      <c r="K47" s="157" t="str">
        <f t="shared" si="11"/>
        <v/>
      </c>
      <c r="L47" s="168" t="str">
        <f t="shared" si="12"/>
        <v/>
      </c>
      <c r="M47" s="160">
        <f t="shared" si="0"/>
        <v>928.9559999999999</v>
      </c>
      <c r="N47" s="160">
        <f t="shared" si="4"/>
        <v>0</v>
      </c>
      <c r="O47" s="161">
        <f t="shared" si="5"/>
        <v>928.9559999999999</v>
      </c>
    </row>
    <row r="48" spans="2:15" x14ac:dyDescent="0.25">
      <c r="B48" s="156">
        <v>30</v>
      </c>
      <c r="C48" s="157">
        <f t="shared" si="6"/>
        <v>1.0799999999999998</v>
      </c>
      <c r="D48" s="157">
        <f t="shared" si="7"/>
        <v>1.0799999999999998</v>
      </c>
      <c r="E48" s="158">
        <f t="shared" si="1"/>
        <v>0.59536249259034424</v>
      </c>
      <c r="F48" s="157">
        <f t="shared" si="2"/>
        <v>0</v>
      </c>
      <c r="G48" s="157">
        <f t="shared" si="8"/>
        <v>29.423187537048257</v>
      </c>
      <c r="H48" s="159">
        <f t="shared" si="3"/>
        <v>0.68108467301434805</v>
      </c>
      <c r="I48" s="157" t="str">
        <f t="shared" si="13"/>
        <v/>
      </c>
      <c r="J48" s="157" t="str">
        <f t="shared" si="10"/>
        <v/>
      </c>
      <c r="K48" s="157" t="str">
        <f t="shared" si="11"/>
        <v/>
      </c>
      <c r="L48" s="168" t="str">
        <f t="shared" si="12"/>
        <v/>
      </c>
      <c r="M48" s="160">
        <f t="shared" si="0"/>
        <v>928.9559999999999</v>
      </c>
      <c r="N48" s="160">
        <f t="shared" si="4"/>
        <v>0</v>
      </c>
      <c r="O48" s="161">
        <f t="shared" si="5"/>
        <v>928.9559999999999</v>
      </c>
    </row>
    <row r="49" spans="2:15" x14ac:dyDescent="0.25">
      <c r="B49" s="156">
        <v>31</v>
      </c>
      <c r="C49" s="157">
        <f t="shared" si="6"/>
        <v>1.0799999999999998</v>
      </c>
      <c r="D49" s="157">
        <f t="shared" si="7"/>
        <v>1.0799999999999998</v>
      </c>
      <c r="E49" s="158">
        <f t="shared" si="1"/>
        <v>0.59536249259034424</v>
      </c>
      <c r="F49" s="157">
        <f t="shared" si="2"/>
        <v>0</v>
      </c>
      <c r="G49" s="157">
        <f t="shared" si="8"/>
        <v>29.907825044457912</v>
      </c>
      <c r="H49" s="159">
        <f t="shared" si="3"/>
        <v>0.69230300814030854</v>
      </c>
      <c r="I49" s="157" t="str">
        <f t="shared" si="13"/>
        <v/>
      </c>
      <c r="J49" s="157" t="str">
        <f t="shared" si="10"/>
        <v/>
      </c>
      <c r="K49" s="157" t="str">
        <f t="shared" si="11"/>
        <v/>
      </c>
      <c r="L49" s="168" t="str">
        <f t="shared" si="12"/>
        <v/>
      </c>
      <c r="M49" s="160">
        <f t="shared" si="0"/>
        <v>928.9559999999999</v>
      </c>
      <c r="N49" s="160">
        <f t="shared" si="4"/>
        <v>0</v>
      </c>
      <c r="O49" s="161">
        <f t="shared" si="5"/>
        <v>928.9559999999999</v>
      </c>
    </row>
    <row r="50" spans="2:15" x14ac:dyDescent="0.25">
      <c r="B50" s="156">
        <v>32</v>
      </c>
      <c r="C50" s="157">
        <f t="shared" si="6"/>
        <v>1.0799999999999998</v>
      </c>
      <c r="D50" s="157">
        <f t="shared" si="7"/>
        <v>1.0799999999999998</v>
      </c>
      <c r="E50" s="158">
        <f t="shared" si="1"/>
        <v>0.59536249259034424</v>
      </c>
      <c r="F50" s="157">
        <f t="shared" si="2"/>
        <v>0</v>
      </c>
      <c r="G50" s="157">
        <f t="shared" si="8"/>
        <v>30.392462551867567</v>
      </c>
      <c r="H50" s="159">
        <f t="shared" si="3"/>
        <v>0.70352134326626914</v>
      </c>
      <c r="I50" s="157" t="str">
        <f t="shared" si="13"/>
        <v/>
      </c>
      <c r="J50" s="157" t="str">
        <f t="shared" si="10"/>
        <v/>
      </c>
      <c r="K50" s="157" t="str">
        <f t="shared" si="11"/>
        <v/>
      </c>
      <c r="L50" s="168" t="str">
        <f t="shared" si="12"/>
        <v/>
      </c>
      <c r="M50" s="160">
        <f t="shared" ref="M50:M78" si="14">IF(E51&gt;0,$S$10*$S$11,0)</f>
        <v>928.9559999999999</v>
      </c>
      <c r="N50" s="160">
        <f t="shared" si="4"/>
        <v>0</v>
      </c>
      <c r="O50" s="161">
        <f t="shared" si="5"/>
        <v>928.9559999999999</v>
      </c>
    </row>
    <row r="51" spans="2:15" x14ac:dyDescent="0.25">
      <c r="B51" s="156">
        <v>33</v>
      </c>
      <c r="C51" s="157">
        <f t="shared" si="6"/>
        <v>1.0799999999999998</v>
      </c>
      <c r="D51" s="157">
        <f t="shared" si="7"/>
        <v>1.0799999999999998</v>
      </c>
      <c r="E51" s="158">
        <f t="shared" ref="E51:E78" si="15">IF(E50=0,IF(H50&lt;$G$9,0,$C$11),IF(H50&lt;$G$8,0,E50))</f>
        <v>0.59536249259034424</v>
      </c>
      <c r="F51" s="157">
        <f t="shared" ref="F51:F78" si="16">IF(F50=0,IF(H50&lt;$G$9,0,IF(H50&lt;$G$10,0,$C$11)),IF(H50&lt;$G$8,0,F50))</f>
        <v>0</v>
      </c>
      <c r="G51" s="157">
        <f t="shared" si="8"/>
        <v>30.877100059277222</v>
      </c>
      <c r="H51" s="159">
        <f t="shared" ref="H51:H78" si="17">+G51/$G$7</f>
        <v>0.71473967839222974</v>
      </c>
      <c r="I51" s="157" t="str">
        <f t="shared" si="13"/>
        <v/>
      </c>
      <c r="J51" s="157" t="str">
        <f t="shared" si="10"/>
        <v/>
      </c>
      <c r="K51" s="157" t="str">
        <f t="shared" si="11"/>
        <v/>
      </c>
      <c r="L51" s="168" t="str">
        <f t="shared" si="12"/>
        <v/>
      </c>
      <c r="M51" s="160">
        <f t="shared" si="14"/>
        <v>928.9559999999999</v>
      </c>
      <c r="N51" s="160">
        <f t="shared" ref="N51:N78" si="18">IF(F52&gt;0,$S$10*$S$11,0)</f>
        <v>0</v>
      </c>
      <c r="O51" s="161">
        <f t="shared" si="5"/>
        <v>928.9559999999999</v>
      </c>
    </row>
    <row r="52" spans="2:15" x14ac:dyDescent="0.25">
      <c r="B52" s="156">
        <v>34</v>
      </c>
      <c r="C52" s="157">
        <f t="shared" si="6"/>
        <v>1.0799999999999998</v>
      </c>
      <c r="D52" s="157">
        <f t="shared" si="7"/>
        <v>1.0799999999999998</v>
      </c>
      <c r="E52" s="158">
        <f t="shared" si="15"/>
        <v>0.59536249259034424</v>
      </c>
      <c r="F52" s="157">
        <f t="shared" si="16"/>
        <v>0</v>
      </c>
      <c r="G52" s="157">
        <f t="shared" si="8"/>
        <v>31.361737566686877</v>
      </c>
      <c r="H52" s="159">
        <f t="shared" si="17"/>
        <v>0.72595801351819023</v>
      </c>
      <c r="I52" s="157" t="str">
        <f t="shared" si="13"/>
        <v/>
      </c>
      <c r="J52" s="157" t="str">
        <f>+IF(F51=0,IF(F52&gt;0,"ENCENDIDO BOMBA 2",""),"")</f>
        <v/>
      </c>
      <c r="K52" s="157" t="str">
        <f t="shared" si="11"/>
        <v/>
      </c>
      <c r="L52" s="168" t="str">
        <f t="shared" si="12"/>
        <v/>
      </c>
      <c r="M52" s="160">
        <f t="shared" si="14"/>
        <v>928.9559999999999</v>
      </c>
      <c r="N52" s="160">
        <f t="shared" si="18"/>
        <v>0</v>
      </c>
      <c r="O52" s="161">
        <f t="shared" si="5"/>
        <v>928.9559999999999</v>
      </c>
    </row>
    <row r="53" spans="2:15" x14ac:dyDescent="0.25">
      <c r="B53" s="156">
        <v>35</v>
      </c>
      <c r="C53" s="157">
        <f t="shared" si="6"/>
        <v>1.0799999999999998</v>
      </c>
      <c r="D53" s="157">
        <f t="shared" si="7"/>
        <v>1.0799999999999998</v>
      </c>
      <c r="E53" s="158">
        <f t="shared" si="15"/>
        <v>0.59536249259034424</v>
      </c>
      <c r="F53" s="157">
        <f t="shared" si="16"/>
        <v>0</v>
      </c>
      <c r="G53" s="157">
        <f t="shared" si="8"/>
        <v>31.846375074096532</v>
      </c>
      <c r="H53" s="159">
        <f t="shared" si="17"/>
        <v>0.73717634864415083</v>
      </c>
      <c r="I53" s="157" t="str">
        <f t="shared" si="13"/>
        <v/>
      </c>
      <c r="J53" s="157" t="str">
        <f t="shared" si="10"/>
        <v/>
      </c>
      <c r="K53" s="157" t="str">
        <f t="shared" si="11"/>
        <v/>
      </c>
      <c r="L53" s="168" t="str">
        <f t="shared" si="12"/>
        <v/>
      </c>
      <c r="M53" s="160">
        <f t="shared" si="14"/>
        <v>928.9559999999999</v>
      </c>
      <c r="N53" s="160">
        <f t="shared" si="18"/>
        <v>0</v>
      </c>
      <c r="O53" s="161">
        <f t="shared" si="5"/>
        <v>928.9559999999999</v>
      </c>
    </row>
    <row r="54" spans="2:15" x14ac:dyDescent="0.25">
      <c r="B54" s="156">
        <v>36</v>
      </c>
      <c r="C54" s="157">
        <f t="shared" si="6"/>
        <v>1.0799999999999998</v>
      </c>
      <c r="D54" s="157">
        <f t="shared" si="7"/>
        <v>1.0799999999999998</v>
      </c>
      <c r="E54" s="158">
        <f t="shared" si="15"/>
        <v>0.59536249259034424</v>
      </c>
      <c r="F54" s="157">
        <f t="shared" si="16"/>
        <v>0</v>
      </c>
      <c r="G54" s="157">
        <f t="shared" si="8"/>
        <v>32.331012581506187</v>
      </c>
      <c r="H54" s="159">
        <f t="shared" si="17"/>
        <v>0.74839468377011142</v>
      </c>
      <c r="I54" s="157" t="str">
        <f t="shared" si="13"/>
        <v/>
      </c>
      <c r="J54" s="157" t="str">
        <f t="shared" si="10"/>
        <v/>
      </c>
      <c r="K54" s="157" t="str">
        <f t="shared" si="11"/>
        <v/>
      </c>
      <c r="L54" s="168" t="str">
        <f t="shared" si="12"/>
        <v/>
      </c>
      <c r="M54" s="160">
        <f t="shared" si="14"/>
        <v>928.9559999999999</v>
      </c>
      <c r="N54" s="160">
        <f t="shared" si="18"/>
        <v>0</v>
      </c>
      <c r="O54" s="161">
        <f t="shared" si="5"/>
        <v>928.9559999999999</v>
      </c>
    </row>
    <row r="55" spans="2:15" x14ac:dyDescent="0.25">
      <c r="B55" s="156">
        <v>37</v>
      </c>
      <c r="C55" s="157">
        <f t="shared" si="6"/>
        <v>1.0799999999999998</v>
      </c>
      <c r="D55" s="157">
        <f t="shared" si="7"/>
        <v>1.0799999999999998</v>
      </c>
      <c r="E55" s="158">
        <f t="shared" si="15"/>
        <v>0.59536249259034424</v>
      </c>
      <c r="F55" s="157">
        <f t="shared" si="16"/>
        <v>0</v>
      </c>
      <c r="G55" s="157">
        <f t="shared" si="8"/>
        <v>32.815650088915838</v>
      </c>
      <c r="H55" s="159">
        <f t="shared" si="17"/>
        <v>0.7596130188960718</v>
      </c>
      <c r="I55" s="157" t="str">
        <f t="shared" si="13"/>
        <v/>
      </c>
      <c r="J55" s="157" t="str">
        <f t="shared" si="10"/>
        <v/>
      </c>
      <c r="K55" s="157" t="str">
        <f t="shared" si="11"/>
        <v/>
      </c>
      <c r="L55" s="168" t="str">
        <f t="shared" si="12"/>
        <v/>
      </c>
      <c r="M55" s="160">
        <f t="shared" si="14"/>
        <v>928.9559999999999</v>
      </c>
      <c r="N55" s="160">
        <f t="shared" si="18"/>
        <v>0</v>
      </c>
      <c r="O55" s="161">
        <f t="shared" si="5"/>
        <v>928.9559999999999</v>
      </c>
    </row>
    <row r="56" spans="2:15" x14ac:dyDescent="0.25">
      <c r="B56" s="156">
        <v>38</v>
      </c>
      <c r="C56" s="157">
        <f t="shared" si="6"/>
        <v>1.0799999999999998</v>
      </c>
      <c r="D56" s="157">
        <f t="shared" si="7"/>
        <v>1.0799999999999998</v>
      </c>
      <c r="E56" s="158">
        <f t="shared" si="15"/>
        <v>0.59536249259034424</v>
      </c>
      <c r="F56" s="157">
        <f t="shared" si="16"/>
        <v>0</v>
      </c>
      <c r="G56" s="157">
        <f t="shared" si="8"/>
        <v>33.300287596325489</v>
      </c>
      <c r="H56" s="159">
        <f t="shared" si="17"/>
        <v>0.77083135402203229</v>
      </c>
      <c r="I56" s="157" t="str">
        <f t="shared" si="13"/>
        <v/>
      </c>
      <c r="J56" s="157" t="str">
        <f t="shared" si="10"/>
        <v/>
      </c>
      <c r="K56" s="157" t="str">
        <f t="shared" si="11"/>
        <v/>
      </c>
      <c r="L56" s="168" t="str">
        <f t="shared" si="12"/>
        <v/>
      </c>
      <c r="M56" s="160">
        <f t="shared" si="14"/>
        <v>928.9559999999999</v>
      </c>
      <c r="N56" s="160">
        <f t="shared" si="18"/>
        <v>0</v>
      </c>
      <c r="O56" s="161">
        <f t="shared" si="5"/>
        <v>928.9559999999999</v>
      </c>
    </row>
    <row r="57" spans="2:15" x14ac:dyDescent="0.25">
      <c r="B57" s="156">
        <v>39</v>
      </c>
      <c r="C57" s="157">
        <f t="shared" si="6"/>
        <v>1.0799999999999998</v>
      </c>
      <c r="D57" s="157">
        <f t="shared" si="7"/>
        <v>1.0799999999999998</v>
      </c>
      <c r="E57" s="158">
        <f t="shared" si="15"/>
        <v>0.59536249259034424</v>
      </c>
      <c r="F57" s="157">
        <f t="shared" si="16"/>
        <v>0</v>
      </c>
      <c r="G57" s="157">
        <f t="shared" si="8"/>
        <v>33.784925103735141</v>
      </c>
      <c r="H57" s="159">
        <f t="shared" si="17"/>
        <v>0.78204968914799278</v>
      </c>
      <c r="I57" s="157" t="str">
        <f t="shared" si="13"/>
        <v/>
      </c>
      <c r="J57" s="157" t="str">
        <f t="shared" si="10"/>
        <v/>
      </c>
      <c r="K57" s="157" t="str">
        <f t="shared" si="11"/>
        <v/>
      </c>
      <c r="L57" s="168" t="str">
        <f t="shared" si="12"/>
        <v/>
      </c>
      <c r="M57" s="160">
        <f t="shared" si="14"/>
        <v>928.9559999999999</v>
      </c>
      <c r="N57" s="160">
        <f t="shared" si="18"/>
        <v>0</v>
      </c>
      <c r="O57" s="161">
        <f t="shared" si="5"/>
        <v>928.9559999999999</v>
      </c>
    </row>
    <row r="58" spans="2:15" x14ac:dyDescent="0.25">
      <c r="B58" s="156">
        <v>40</v>
      </c>
      <c r="C58" s="157">
        <f t="shared" si="6"/>
        <v>1.0799999999999998</v>
      </c>
      <c r="D58" s="157">
        <f t="shared" si="7"/>
        <v>1.0799999999999998</v>
      </c>
      <c r="E58" s="158">
        <f t="shared" si="15"/>
        <v>0.59536249259034424</v>
      </c>
      <c r="F58" s="157">
        <f t="shared" si="16"/>
        <v>0</v>
      </c>
      <c r="G58" s="157">
        <f t="shared" si="8"/>
        <v>34.269562611144792</v>
      </c>
      <c r="H58" s="159">
        <f t="shared" si="17"/>
        <v>0.79326802427395327</v>
      </c>
      <c r="I58" s="157" t="str">
        <f t="shared" si="13"/>
        <v/>
      </c>
      <c r="J58" s="157" t="str">
        <f>+IF(F57=0,IF(F58&gt;0,"ENCENDIDO BOMBA 2",""),"")</f>
        <v/>
      </c>
      <c r="K58" s="157" t="str">
        <f>+IF(F57&gt;0,IF(F58=0,"APAGADO BOMBAS",""),"")</f>
        <v/>
      </c>
      <c r="L58" s="168" t="str">
        <f t="shared" si="12"/>
        <v/>
      </c>
      <c r="M58" s="160">
        <f t="shared" si="14"/>
        <v>928.9559999999999</v>
      </c>
      <c r="N58" s="160">
        <f t="shared" si="18"/>
        <v>0</v>
      </c>
      <c r="O58" s="161">
        <f t="shared" si="5"/>
        <v>928.9559999999999</v>
      </c>
    </row>
    <row r="59" spans="2:15" x14ac:dyDescent="0.25">
      <c r="B59" s="156">
        <v>41</v>
      </c>
      <c r="C59" s="157">
        <f t="shared" si="6"/>
        <v>1.0799999999999998</v>
      </c>
      <c r="D59" s="157">
        <f t="shared" si="7"/>
        <v>1.0799999999999998</v>
      </c>
      <c r="E59" s="158">
        <f t="shared" si="15"/>
        <v>0.59536249259034424</v>
      </c>
      <c r="F59" s="157">
        <f t="shared" si="16"/>
        <v>0</v>
      </c>
      <c r="G59" s="157">
        <f t="shared" si="8"/>
        <v>34.754200118554444</v>
      </c>
      <c r="H59" s="159">
        <f t="shared" si="17"/>
        <v>0.80448635939991375</v>
      </c>
      <c r="I59" s="157" t="str">
        <f t="shared" si="13"/>
        <v/>
      </c>
      <c r="J59" s="157" t="str">
        <f t="shared" si="10"/>
        <v/>
      </c>
      <c r="K59" s="157" t="str">
        <f>+IF(F58&gt;0,IF(F59=0,"APAGADO BOMBAS",""),"")</f>
        <v/>
      </c>
      <c r="L59" s="168" t="str">
        <f t="shared" si="12"/>
        <v/>
      </c>
      <c r="M59" s="160">
        <f t="shared" si="14"/>
        <v>928.9559999999999</v>
      </c>
      <c r="N59" s="160">
        <f t="shared" si="18"/>
        <v>0</v>
      </c>
      <c r="O59" s="161">
        <f t="shared" si="5"/>
        <v>928.9559999999999</v>
      </c>
    </row>
    <row r="60" spans="2:15" x14ac:dyDescent="0.25">
      <c r="B60" s="156">
        <v>42</v>
      </c>
      <c r="C60" s="157">
        <f t="shared" si="6"/>
        <v>1.0799999999999998</v>
      </c>
      <c r="D60" s="157">
        <f t="shared" si="7"/>
        <v>1.0799999999999998</v>
      </c>
      <c r="E60" s="158">
        <f t="shared" si="15"/>
        <v>0.59536249259034424</v>
      </c>
      <c r="F60" s="157">
        <f t="shared" si="16"/>
        <v>0</v>
      </c>
      <c r="G60" s="157">
        <f t="shared" si="8"/>
        <v>35.238837625964095</v>
      </c>
      <c r="H60" s="159">
        <f t="shared" si="17"/>
        <v>0.81570469452587424</v>
      </c>
      <c r="I60" s="157" t="str">
        <f t="shared" si="13"/>
        <v/>
      </c>
      <c r="J60" s="157" t="str">
        <f t="shared" si="10"/>
        <v/>
      </c>
      <c r="K60" s="157" t="str">
        <f t="shared" ref="K60:K71" si="19">+IF(F59&gt;0,IF(F60=0,"APAGADO BOMBAS",""),"")</f>
        <v/>
      </c>
      <c r="L60" s="168" t="str">
        <f t="shared" si="12"/>
        <v/>
      </c>
      <c r="M60" s="160">
        <f t="shared" si="14"/>
        <v>928.9559999999999</v>
      </c>
      <c r="N60" s="160">
        <f t="shared" si="18"/>
        <v>0</v>
      </c>
      <c r="O60" s="161">
        <f t="shared" si="5"/>
        <v>928.9559999999999</v>
      </c>
    </row>
    <row r="61" spans="2:15" x14ac:dyDescent="0.25">
      <c r="B61" s="156">
        <v>43</v>
      </c>
      <c r="C61" s="157">
        <f t="shared" si="6"/>
        <v>1.0799999999999998</v>
      </c>
      <c r="D61" s="157">
        <f t="shared" si="7"/>
        <v>1.0799999999999998</v>
      </c>
      <c r="E61" s="158">
        <f t="shared" si="15"/>
        <v>0.59536249259034424</v>
      </c>
      <c r="F61" s="157">
        <f t="shared" si="16"/>
        <v>0</v>
      </c>
      <c r="G61" s="157">
        <f t="shared" si="8"/>
        <v>35.723475133373746</v>
      </c>
      <c r="H61" s="159">
        <f t="shared" si="17"/>
        <v>0.82692302965183473</v>
      </c>
      <c r="I61" s="157" t="str">
        <f t="shared" si="13"/>
        <v/>
      </c>
      <c r="J61" s="157" t="str">
        <f t="shared" si="10"/>
        <v/>
      </c>
      <c r="K61" s="157" t="str">
        <f t="shared" si="19"/>
        <v/>
      </c>
      <c r="L61" s="168" t="str">
        <f t="shared" si="12"/>
        <v/>
      </c>
      <c r="M61" s="160">
        <f t="shared" si="14"/>
        <v>928.9559999999999</v>
      </c>
      <c r="N61" s="160">
        <f t="shared" si="18"/>
        <v>0</v>
      </c>
      <c r="O61" s="161">
        <f t="shared" si="5"/>
        <v>928.9559999999999</v>
      </c>
    </row>
    <row r="62" spans="2:15" x14ac:dyDescent="0.25">
      <c r="B62" s="156">
        <v>44</v>
      </c>
      <c r="C62" s="157">
        <f t="shared" si="6"/>
        <v>1.0799999999999998</v>
      </c>
      <c r="D62" s="157">
        <f t="shared" si="7"/>
        <v>1.0799999999999998</v>
      </c>
      <c r="E62" s="158">
        <f t="shared" si="15"/>
        <v>0.59536249259034424</v>
      </c>
      <c r="F62" s="157">
        <f t="shared" si="16"/>
        <v>0</v>
      </c>
      <c r="G62" s="157">
        <f t="shared" si="8"/>
        <v>36.208112640783398</v>
      </c>
      <c r="H62" s="159">
        <f t="shared" si="17"/>
        <v>0.83814136477779522</v>
      </c>
      <c r="I62" s="157" t="str">
        <f t="shared" si="13"/>
        <v/>
      </c>
      <c r="J62" s="157" t="str">
        <f t="shared" si="10"/>
        <v/>
      </c>
      <c r="K62" s="157" t="str">
        <f t="shared" si="19"/>
        <v/>
      </c>
      <c r="L62" s="168" t="str">
        <f t="shared" si="12"/>
        <v/>
      </c>
      <c r="M62" s="160">
        <f t="shared" si="14"/>
        <v>928.9559999999999</v>
      </c>
      <c r="N62" s="160">
        <f t="shared" si="18"/>
        <v>0</v>
      </c>
      <c r="O62" s="161">
        <f t="shared" si="5"/>
        <v>928.9559999999999</v>
      </c>
    </row>
    <row r="63" spans="2:15" x14ac:dyDescent="0.25">
      <c r="B63" s="156">
        <v>45</v>
      </c>
      <c r="C63" s="157">
        <f t="shared" si="6"/>
        <v>1.0799999999999998</v>
      </c>
      <c r="D63" s="157">
        <f t="shared" si="7"/>
        <v>1.0799999999999998</v>
      </c>
      <c r="E63" s="158">
        <f t="shared" si="15"/>
        <v>0.59536249259034424</v>
      </c>
      <c r="F63" s="157">
        <f t="shared" si="16"/>
        <v>0</v>
      </c>
      <c r="G63" s="157">
        <f t="shared" si="8"/>
        <v>36.692750148193049</v>
      </c>
      <c r="H63" s="159">
        <f t="shared" si="17"/>
        <v>0.8493596999037557</v>
      </c>
      <c r="I63" s="157" t="str">
        <f t="shared" si="13"/>
        <v/>
      </c>
      <c r="J63" s="157" t="str">
        <f t="shared" si="10"/>
        <v/>
      </c>
      <c r="K63" s="157" t="str">
        <f t="shared" si="19"/>
        <v/>
      </c>
      <c r="L63" s="168" t="str">
        <f t="shared" si="12"/>
        <v/>
      </c>
      <c r="M63" s="160">
        <f t="shared" si="14"/>
        <v>928.9559999999999</v>
      </c>
      <c r="N63" s="160">
        <f t="shared" si="18"/>
        <v>0</v>
      </c>
      <c r="O63" s="161">
        <f t="shared" si="5"/>
        <v>928.9559999999999</v>
      </c>
    </row>
    <row r="64" spans="2:15" x14ac:dyDescent="0.25">
      <c r="B64" s="156">
        <v>46</v>
      </c>
      <c r="C64" s="157">
        <f t="shared" si="6"/>
        <v>1.0799999999999998</v>
      </c>
      <c r="D64" s="157">
        <f t="shared" si="7"/>
        <v>1.0799999999999998</v>
      </c>
      <c r="E64" s="158">
        <f t="shared" si="15"/>
        <v>0.59536249259034424</v>
      </c>
      <c r="F64" s="157">
        <f t="shared" si="16"/>
        <v>0</v>
      </c>
      <c r="G64" s="157">
        <f t="shared" si="8"/>
        <v>37.177387655602701</v>
      </c>
      <c r="H64" s="159">
        <f t="shared" si="17"/>
        <v>0.86057803502971619</v>
      </c>
      <c r="I64" s="157" t="str">
        <f t="shared" si="13"/>
        <v/>
      </c>
      <c r="J64" s="157" t="str">
        <f t="shared" si="10"/>
        <v/>
      </c>
      <c r="K64" s="157" t="str">
        <f t="shared" si="19"/>
        <v/>
      </c>
      <c r="L64" s="168" t="str">
        <f t="shared" si="12"/>
        <v/>
      </c>
      <c r="M64" s="160">
        <f t="shared" si="14"/>
        <v>928.9559999999999</v>
      </c>
      <c r="N64" s="160">
        <f t="shared" si="18"/>
        <v>0</v>
      </c>
      <c r="O64" s="161">
        <f t="shared" si="5"/>
        <v>928.9559999999999</v>
      </c>
    </row>
    <row r="65" spans="2:15" x14ac:dyDescent="0.25">
      <c r="B65" s="156">
        <v>47</v>
      </c>
      <c r="C65" s="157">
        <f t="shared" si="6"/>
        <v>1.0799999999999998</v>
      </c>
      <c r="D65" s="157">
        <f t="shared" si="7"/>
        <v>1.0799999999999998</v>
      </c>
      <c r="E65" s="158">
        <f t="shared" si="15"/>
        <v>0.59536249259034424</v>
      </c>
      <c r="F65" s="157">
        <f t="shared" si="16"/>
        <v>0</v>
      </c>
      <c r="G65" s="157">
        <f t="shared" si="8"/>
        <v>37.662025163012352</v>
      </c>
      <c r="H65" s="159">
        <f t="shared" si="17"/>
        <v>0.87179637015567668</v>
      </c>
      <c r="I65" s="157" t="str">
        <f t="shared" si="13"/>
        <v/>
      </c>
      <c r="J65" s="157" t="str">
        <f>+IF(F64=0,IF(F65&gt;0,"ENCENDIDO BOMBA 2",""),"")</f>
        <v/>
      </c>
      <c r="K65" s="157" t="str">
        <f t="shared" si="19"/>
        <v/>
      </c>
      <c r="L65" s="168" t="str">
        <f t="shared" si="12"/>
        <v/>
      </c>
      <c r="M65" s="160">
        <f t="shared" si="14"/>
        <v>928.9559999999999</v>
      </c>
      <c r="N65" s="160">
        <f t="shared" si="18"/>
        <v>0</v>
      </c>
      <c r="O65" s="161">
        <f t="shared" si="5"/>
        <v>928.9559999999999</v>
      </c>
    </row>
    <row r="66" spans="2:15" x14ac:dyDescent="0.25">
      <c r="B66" s="156">
        <v>48</v>
      </c>
      <c r="C66" s="157">
        <f t="shared" si="6"/>
        <v>1.0799999999999998</v>
      </c>
      <c r="D66" s="157">
        <f t="shared" si="7"/>
        <v>1.0799999999999998</v>
      </c>
      <c r="E66" s="158">
        <f t="shared" si="15"/>
        <v>0.59536249259034424</v>
      </c>
      <c r="F66" s="157">
        <f t="shared" si="16"/>
        <v>0</v>
      </c>
      <c r="G66" s="157">
        <f t="shared" si="8"/>
        <v>38.146662670422003</v>
      </c>
      <c r="H66" s="159">
        <f t="shared" si="17"/>
        <v>0.88301470528163717</v>
      </c>
      <c r="I66" s="157" t="str">
        <f t="shared" si="13"/>
        <v/>
      </c>
      <c r="J66" s="157" t="str">
        <f t="shared" si="10"/>
        <v/>
      </c>
      <c r="K66" s="157" t="str">
        <f t="shared" si="19"/>
        <v/>
      </c>
      <c r="L66" s="168" t="str">
        <f t="shared" si="12"/>
        <v/>
      </c>
      <c r="M66" s="160">
        <f t="shared" si="14"/>
        <v>928.9559999999999</v>
      </c>
      <c r="N66" s="160">
        <f t="shared" si="18"/>
        <v>0</v>
      </c>
      <c r="O66" s="161">
        <f t="shared" si="5"/>
        <v>928.9559999999999</v>
      </c>
    </row>
    <row r="67" spans="2:15" x14ac:dyDescent="0.25">
      <c r="B67" s="156">
        <v>49</v>
      </c>
      <c r="C67" s="157">
        <f t="shared" si="6"/>
        <v>1.0799999999999998</v>
      </c>
      <c r="D67" s="157">
        <f t="shared" si="7"/>
        <v>1.0799999999999998</v>
      </c>
      <c r="E67" s="158">
        <f t="shared" si="15"/>
        <v>0.59536249259034424</v>
      </c>
      <c r="F67" s="157">
        <f t="shared" si="16"/>
        <v>0</v>
      </c>
      <c r="G67" s="157">
        <f t="shared" si="8"/>
        <v>38.631300177831655</v>
      </c>
      <c r="H67" s="159">
        <f t="shared" si="17"/>
        <v>0.89423304040759766</v>
      </c>
      <c r="I67" s="157" t="str">
        <f t="shared" si="13"/>
        <v/>
      </c>
      <c r="J67" s="157" t="str">
        <f>+IF(F66=0,IF(F67&gt;0,"ENCENDIDO BOMBA 2",""),"")</f>
        <v/>
      </c>
      <c r="K67" s="157" t="str">
        <f t="shared" si="19"/>
        <v/>
      </c>
      <c r="L67" s="168" t="str">
        <f t="shared" si="12"/>
        <v/>
      </c>
      <c r="M67" s="160">
        <f t="shared" si="14"/>
        <v>928.9559999999999</v>
      </c>
      <c r="N67" s="160">
        <f t="shared" si="18"/>
        <v>0</v>
      </c>
      <c r="O67" s="161">
        <f t="shared" si="5"/>
        <v>928.9559999999999</v>
      </c>
    </row>
    <row r="68" spans="2:15" x14ac:dyDescent="0.25">
      <c r="B68" s="156">
        <v>50</v>
      </c>
      <c r="C68" s="157">
        <f t="shared" si="6"/>
        <v>1.0799999999999998</v>
      </c>
      <c r="D68" s="157">
        <f t="shared" si="7"/>
        <v>1.0799999999999998</v>
      </c>
      <c r="E68" s="158">
        <f t="shared" si="15"/>
        <v>0.59536249259034424</v>
      </c>
      <c r="F68" s="157">
        <f t="shared" si="16"/>
        <v>0</v>
      </c>
      <c r="G68" s="157">
        <f t="shared" si="8"/>
        <v>39.115937685241306</v>
      </c>
      <c r="H68" s="159">
        <f t="shared" si="17"/>
        <v>0.90545137553355803</v>
      </c>
      <c r="I68" s="157" t="str">
        <f t="shared" si="13"/>
        <v/>
      </c>
      <c r="J68" s="157" t="str">
        <f t="shared" si="10"/>
        <v/>
      </c>
      <c r="K68" s="157" t="str">
        <f t="shared" si="19"/>
        <v/>
      </c>
      <c r="L68" s="168" t="str">
        <f t="shared" si="12"/>
        <v/>
      </c>
      <c r="M68" s="160">
        <f t="shared" si="14"/>
        <v>928.9559999999999</v>
      </c>
      <c r="N68" s="160">
        <f t="shared" si="18"/>
        <v>0</v>
      </c>
      <c r="O68" s="161">
        <f t="shared" si="5"/>
        <v>928.9559999999999</v>
      </c>
    </row>
    <row r="69" spans="2:15" x14ac:dyDescent="0.25">
      <c r="B69" s="156">
        <v>51</v>
      </c>
      <c r="C69" s="157">
        <f t="shared" si="6"/>
        <v>1.0799999999999998</v>
      </c>
      <c r="D69" s="157">
        <f t="shared" si="7"/>
        <v>1.0799999999999998</v>
      </c>
      <c r="E69" s="158">
        <f t="shared" si="15"/>
        <v>0.59536249259034424</v>
      </c>
      <c r="F69" s="157">
        <f t="shared" si="16"/>
        <v>0</v>
      </c>
      <c r="G69" s="157">
        <f t="shared" si="8"/>
        <v>39.600575192650957</v>
      </c>
      <c r="H69" s="159">
        <f t="shared" si="17"/>
        <v>0.91666971065951852</v>
      </c>
      <c r="I69" s="157" t="str">
        <f t="shared" si="13"/>
        <v/>
      </c>
      <c r="J69" s="157" t="str">
        <f t="shared" si="10"/>
        <v/>
      </c>
      <c r="K69" s="157" t="str">
        <f t="shared" si="19"/>
        <v/>
      </c>
      <c r="L69" s="168" t="str">
        <f t="shared" si="12"/>
        <v/>
      </c>
      <c r="M69" s="160">
        <f t="shared" si="14"/>
        <v>928.9559999999999</v>
      </c>
      <c r="N69" s="160">
        <f t="shared" si="18"/>
        <v>0</v>
      </c>
      <c r="O69" s="161">
        <f t="shared" si="5"/>
        <v>928.9559999999999</v>
      </c>
    </row>
    <row r="70" spans="2:15" x14ac:dyDescent="0.25">
      <c r="B70" s="156">
        <v>52</v>
      </c>
      <c r="C70" s="157">
        <f t="shared" si="6"/>
        <v>1.0799999999999998</v>
      </c>
      <c r="D70" s="157">
        <f t="shared" si="7"/>
        <v>1.0799999999999998</v>
      </c>
      <c r="E70" s="158">
        <f t="shared" si="15"/>
        <v>0.59536249259034424</v>
      </c>
      <c r="F70" s="157">
        <f t="shared" si="16"/>
        <v>0</v>
      </c>
      <c r="G70" s="157">
        <f t="shared" si="8"/>
        <v>40.085212700060609</v>
      </c>
      <c r="H70" s="159">
        <f t="shared" si="17"/>
        <v>0.92788804578547901</v>
      </c>
      <c r="I70" s="157" t="str">
        <f t="shared" si="13"/>
        <v/>
      </c>
      <c r="J70" s="157" t="str">
        <f t="shared" si="10"/>
        <v/>
      </c>
      <c r="K70" s="157" t="str">
        <f t="shared" si="19"/>
        <v/>
      </c>
      <c r="L70" s="168" t="str">
        <f t="shared" si="12"/>
        <v/>
      </c>
      <c r="M70" s="160">
        <f t="shared" si="14"/>
        <v>928.9559999999999</v>
      </c>
      <c r="N70" s="160">
        <f t="shared" si="18"/>
        <v>0</v>
      </c>
      <c r="O70" s="161">
        <f t="shared" si="5"/>
        <v>928.9559999999999</v>
      </c>
    </row>
    <row r="71" spans="2:15" x14ac:dyDescent="0.25">
      <c r="B71" s="156">
        <v>53</v>
      </c>
      <c r="C71" s="157">
        <f t="shared" si="6"/>
        <v>1.0799999999999998</v>
      </c>
      <c r="D71" s="157">
        <f t="shared" si="7"/>
        <v>1.0799999999999998</v>
      </c>
      <c r="E71" s="158">
        <f t="shared" si="15"/>
        <v>0.59536249259034424</v>
      </c>
      <c r="F71" s="157">
        <f t="shared" si="16"/>
        <v>0</v>
      </c>
      <c r="G71" s="157">
        <f t="shared" si="8"/>
        <v>40.56985020747026</v>
      </c>
      <c r="H71" s="159">
        <f t="shared" si="17"/>
        <v>0.9391063809114395</v>
      </c>
      <c r="I71" s="157" t="str">
        <f t="shared" si="13"/>
        <v/>
      </c>
      <c r="J71" s="157" t="str">
        <f t="shared" si="10"/>
        <v/>
      </c>
      <c r="K71" s="157" t="str">
        <f t="shared" si="19"/>
        <v/>
      </c>
      <c r="L71" s="168" t="str">
        <f t="shared" si="12"/>
        <v/>
      </c>
      <c r="M71" s="160">
        <f t="shared" si="14"/>
        <v>928.9559999999999</v>
      </c>
      <c r="N71" s="160">
        <f t="shared" si="18"/>
        <v>0</v>
      </c>
      <c r="O71" s="161">
        <f t="shared" si="5"/>
        <v>928.9559999999999</v>
      </c>
    </row>
    <row r="72" spans="2:15" x14ac:dyDescent="0.25">
      <c r="B72" s="156">
        <v>54</v>
      </c>
      <c r="C72" s="157">
        <f t="shared" si="6"/>
        <v>1.0799999999999998</v>
      </c>
      <c r="D72" s="157">
        <f t="shared" si="7"/>
        <v>1.0799999999999998</v>
      </c>
      <c r="E72" s="158">
        <f t="shared" si="15"/>
        <v>0.59536249259034424</v>
      </c>
      <c r="F72" s="157">
        <f t="shared" si="16"/>
        <v>0</v>
      </c>
      <c r="G72" s="157">
        <f t="shared" si="8"/>
        <v>41.054487714879912</v>
      </c>
      <c r="H72" s="159">
        <f t="shared" si="17"/>
        <v>0.95032471603739999</v>
      </c>
      <c r="I72" s="157" t="str">
        <f t="shared" si="13"/>
        <v/>
      </c>
      <c r="J72" s="157" t="str">
        <f t="shared" si="10"/>
        <v/>
      </c>
      <c r="K72" s="157" t="str">
        <f>+IF(F71&gt;0,IF(F72=0,"APAGADO BOMBAS",""),"")</f>
        <v/>
      </c>
      <c r="L72" s="168" t="str">
        <f t="shared" si="12"/>
        <v/>
      </c>
      <c r="M72" s="160">
        <f t="shared" si="14"/>
        <v>928.9559999999999</v>
      </c>
      <c r="N72" s="160">
        <f t="shared" si="18"/>
        <v>0</v>
      </c>
      <c r="O72" s="161">
        <f t="shared" si="5"/>
        <v>928.9559999999999</v>
      </c>
    </row>
    <row r="73" spans="2:15" x14ac:dyDescent="0.25">
      <c r="B73" s="156">
        <v>55</v>
      </c>
      <c r="C73" s="157">
        <f t="shared" si="6"/>
        <v>1.0799999999999998</v>
      </c>
      <c r="D73" s="157">
        <f t="shared" si="7"/>
        <v>1.0799999999999998</v>
      </c>
      <c r="E73" s="158">
        <f t="shared" si="15"/>
        <v>0.59536249259034424</v>
      </c>
      <c r="F73" s="157">
        <f t="shared" si="16"/>
        <v>0</v>
      </c>
      <c r="G73" s="157">
        <f t="shared" si="8"/>
        <v>41.539125222289563</v>
      </c>
      <c r="H73" s="159">
        <f t="shared" si="17"/>
        <v>0.96154305116336047</v>
      </c>
      <c r="I73" s="157" t="str">
        <f t="shared" si="13"/>
        <v/>
      </c>
      <c r="J73" s="157" t="str">
        <f t="shared" si="10"/>
        <v/>
      </c>
      <c r="K73" s="157" t="str">
        <f t="shared" ref="K73:K78" si="20">+IF(F72&gt;0,IF(F73=0,"APAGADO BOMBAS",""),"")</f>
        <v/>
      </c>
      <c r="L73" s="168" t="str">
        <f t="shared" si="12"/>
        <v/>
      </c>
      <c r="M73" s="160">
        <f t="shared" si="14"/>
        <v>928.9559999999999</v>
      </c>
      <c r="N73" s="160">
        <f t="shared" si="18"/>
        <v>0</v>
      </c>
      <c r="O73" s="161">
        <f t="shared" si="5"/>
        <v>928.9559999999999</v>
      </c>
    </row>
    <row r="74" spans="2:15" x14ac:dyDescent="0.25">
      <c r="B74" s="156">
        <v>56</v>
      </c>
      <c r="C74" s="157">
        <f t="shared" si="6"/>
        <v>1.0799999999999998</v>
      </c>
      <c r="D74" s="157">
        <f t="shared" si="7"/>
        <v>1.0799999999999998</v>
      </c>
      <c r="E74" s="158">
        <f t="shared" si="15"/>
        <v>0.59536249259034424</v>
      </c>
      <c r="F74" s="157">
        <f t="shared" si="16"/>
        <v>0</v>
      </c>
      <c r="G74" s="157">
        <f t="shared" si="8"/>
        <v>42.023762729699214</v>
      </c>
      <c r="H74" s="159">
        <f t="shared" si="17"/>
        <v>0.97276138628932096</v>
      </c>
      <c r="I74" s="157" t="str">
        <f t="shared" si="13"/>
        <v/>
      </c>
      <c r="J74" s="157" t="str">
        <f>+IF(F73=0,IF(F74&gt;0,"ENCENDIDO BOMBA 2",""),"")</f>
        <v/>
      </c>
      <c r="K74" s="157" t="str">
        <f t="shared" si="20"/>
        <v/>
      </c>
      <c r="L74" s="168" t="str">
        <f t="shared" si="12"/>
        <v/>
      </c>
      <c r="M74" s="160">
        <f t="shared" si="14"/>
        <v>928.9559999999999</v>
      </c>
      <c r="N74" s="160">
        <f t="shared" si="18"/>
        <v>0</v>
      </c>
      <c r="O74" s="161">
        <f t="shared" si="5"/>
        <v>928.9559999999999</v>
      </c>
    </row>
    <row r="75" spans="2:15" x14ac:dyDescent="0.25">
      <c r="B75" s="156">
        <v>57</v>
      </c>
      <c r="C75" s="157">
        <f t="shared" si="6"/>
        <v>1.0799999999999998</v>
      </c>
      <c r="D75" s="157">
        <f t="shared" si="7"/>
        <v>1.0799999999999998</v>
      </c>
      <c r="E75" s="158">
        <f t="shared" si="15"/>
        <v>0.59536249259034424</v>
      </c>
      <c r="F75" s="157">
        <f t="shared" si="16"/>
        <v>0</v>
      </c>
      <c r="G75" s="157">
        <f t="shared" si="8"/>
        <v>42.508400237108866</v>
      </c>
      <c r="H75" s="159">
        <f t="shared" si="17"/>
        <v>0.98397972141528145</v>
      </c>
      <c r="I75" s="157" t="str">
        <f t="shared" si="13"/>
        <v/>
      </c>
      <c r="J75" s="157" t="str">
        <f t="shared" si="10"/>
        <v/>
      </c>
      <c r="K75" s="157" t="str">
        <f t="shared" si="20"/>
        <v/>
      </c>
      <c r="L75" s="168" t="str">
        <f t="shared" si="12"/>
        <v/>
      </c>
      <c r="M75" s="160">
        <f t="shared" si="14"/>
        <v>928.9559999999999</v>
      </c>
      <c r="N75" s="160">
        <f t="shared" si="18"/>
        <v>0</v>
      </c>
      <c r="O75" s="161">
        <f t="shared" si="5"/>
        <v>928.9559999999999</v>
      </c>
    </row>
    <row r="76" spans="2:15" x14ac:dyDescent="0.25">
      <c r="B76" s="156">
        <v>58</v>
      </c>
      <c r="C76" s="157">
        <f t="shared" si="6"/>
        <v>1.0799999999999998</v>
      </c>
      <c r="D76" s="157">
        <f t="shared" si="7"/>
        <v>1.0799999999999998</v>
      </c>
      <c r="E76" s="158">
        <f t="shared" si="15"/>
        <v>0.59536249259034424</v>
      </c>
      <c r="F76" s="157">
        <f t="shared" si="16"/>
        <v>0</v>
      </c>
      <c r="G76" s="157">
        <f t="shared" si="8"/>
        <v>42.993037744518517</v>
      </c>
      <c r="H76" s="159">
        <f t="shared" si="17"/>
        <v>0.99519805654124194</v>
      </c>
      <c r="I76" s="157" t="str">
        <f t="shared" si="13"/>
        <v/>
      </c>
      <c r="J76" s="157" t="str">
        <f t="shared" si="10"/>
        <v/>
      </c>
      <c r="K76" s="157" t="str">
        <f t="shared" si="20"/>
        <v/>
      </c>
      <c r="L76" s="168" t="str">
        <f t="shared" si="12"/>
        <v/>
      </c>
      <c r="M76" s="160">
        <f t="shared" si="14"/>
        <v>928.9559999999999</v>
      </c>
      <c r="N76" s="160">
        <f t="shared" si="18"/>
        <v>0</v>
      </c>
      <c r="O76" s="161">
        <f t="shared" si="5"/>
        <v>928.9559999999999</v>
      </c>
    </row>
    <row r="77" spans="2:15" x14ac:dyDescent="0.25">
      <c r="B77" s="156">
        <v>59</v>
      </c>
      <c r="C77" s="157">
        <f t="shared" si="6"/>
        <v>1.0799999999999998</v>
      </c>
      <c r="D77" s="157">
        <f t="shared" si="7"/>
        <v>1.0799999999999998</v>
      </c>
      <c r="E77" s="158">
        <f t="shared" si="15"/>
        <v>0.59536249259034424</v>
      </c>
      <c r="F77" s="157">
        <f t="shared" si="16"/>
        <v>0</v>
      </c>
      <c r="G77" s="157">
        <f t="shared" si="8"/>
        <v>43.477675251928169</v>
      </c>
      <c r="H77" s="159">
        <f t="shared" si="17"/>
        <v>1.0064163916672024</v>
      </c>
      <c r="I77" s="157" t="str">
        <f t="shared" si="13"/>
        <v/>
      </c>
      <c r="J77" s="157" t="str">
        <f t="shared" si="10"/>
        <v/>
      </c>
      <c r="K77" s="157" t="str">
        <f t="shared" si="20"/>
        <v/>
      </c>
      <c r="L77" s="168" t="str">
        <f t="shared" si="12"/>
        <v/>
      </c>
      <c r="M77" s="160">
        <f t="shared" si="14"/>
        <v>928.9559999999999</v>
      </c>
      <c r="N77" s="160">
        <f t="shared" si="18"/>
        <v>928.9559999999999</v>
      </c>
      <c r="O77" s="161">
        <f t="shared" si="5"/>
        <v>1857.9119999999998</v>
      </c>
    </row>
    <row r="78" spans="2:15" ht="15.75" thickBot="1" x14ac:dyDescent="0.3">
      <c r="B78" s="162">
        <v>60</v>
      </c>
      <c r="C78" s="163">
        <f t="shared" si="6"/>
        <v>1.0799999999999998</v>
      </c>
      <c r="D78" s="163">
        <f t="shared" si="7"/>
        <v>1.0799999999999998</v>
      </c>
      <c r="E78" s="164">
        <f t="shared" si="15"/>
        <v>0.59536249259034424</v>
      </c>
      <c r="F78" s="163">
        <f t="shared" si="16"/>
        <v>0.59536249259034424</v>
      </c>
      <c r="G78" s="163">
        <f t="shared" si="8"/>
        <v>43.366950266747473</v>
      </c>
      <c r="H78" s="165">
        <f t="shared" si="17"/>
        <v>1.0038533420237417</v>
      </c>
      <c r="I78" s="163" t="str">
        <f t="shared" si="13"/>
        <v/>
      </c>
      <c r="J78" s="163" t="str">
        <f t="shared" si="10"/>
        <v>ENCENDIDO BOMBA 2</v>
      </c>
      <c r="K78" s="163" t="str">
        <f t="shared" si="20"/>
        <v/>
      </c>
      <c r="L78" s="169" t="str">
        <f t="shared" si="12"/>
        <v>ENCENDIDO BOMBA 2</v>
      </c>
      <c r="M78" s="166">
        <f t="shared" si="14"/>
        <v>0</v>
      </c>
      <c r="N78" s="166">
        <f t="shared" si="18"/>
        <v>0</v>
      </c>
      <c r="O78" s="167">
        <f>SUM(M78:N78)</f>
        <v>0</v>
      </c>
    </row>
    <row r="79" spans="2:15" ht="35.25" customHeight="1" thickBot="1" x14ac:dyDescent="0.3">
      <c r="M79" s="187" t="s">
        <v>19</v>
      </c>
      <c r="N79" s="199"/>
      <c r="O79" s="141">
        <f>SUM(O18:O78)</f>
        <v>33442.415999999968</v>
      </c>
    </row>
    <row r="80" spans="2:15" x14ac:dyDescent="0.25">
      <c r="H80" t="s">
        <v>48</v>
      </c>
      <c r="L80" s="23">
        <f>+COUNTIF(L18:L78,"ENCENDIDO BOMBA 2")</f>
        <v>1</v>
      </c>
    </row>
    <row r="81" spans="12:12" x14ac:dyDescent="0.25">
      <c r="L81" s="23"/>
    </row>
  </sheetData>
  <mergeCells count="5">
    <mergeCell ref="B2:O2"/>
    <mergeCell ref="B4:D4"/>
    <mergeCell ref="F4:H4"/>
    <mergeCell ref="M4:O4"/>
    <mergeCell ref="M79:N7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landscape" horizontalDpi="300" verticalDpi="300" r:id="rId1"/>
  <colBreaks count="1" manualBreakCount="1">
    <brk id="50" max="30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>
    <pageSetUpPr fitToPage="1"/>
  </sheetPr>
  <dimension ref="A2:U81"/>
  <sheetViews>
    <sheetView view="pageBreakPreview" zoomScale="55" zoomScaleNormal="70" zoomScaleSheetLayoutView="55" workbookViewId="0">
      <selection activeCell="O79" sqref="O79"/>
    </sheetView>
  </sheetViews>
  <sheetFormatPr baseColWidth="10" defaultRowHeight="15" x14ac:dyDescent="0.25"/>
  <cols>
    <col min="1" max="1" width="3.5703125" customWidth="1"/>
    <col min="2" max="2" width="19.5703125" customWidth="1"/>
    <col min="3" max="3" width="17.5703125" customWidth="1"/>
    <col min="4" max="4" width="19.85546875" customWidth="1"/>
    <col min="5" max="6" width="17.5703125" customWidth="1"/>
    <col min="7" max="7" width="22.28515625" customWidth="1"/>
    <col min="8" max="8" width="22.85546875" customWidth="1"/>
    <col min="9" max="9" width="3.85546875" hidden="1" customWidth="1"/>
    <col min="10" max="11" width="4.140625" hidden="1" customWidth="1"/>
    <col min="12" max="12" width="25.28515625" customWidth="1"/>
    <col min="13" max="13" width="20.85546875" customWidth="1"/>
    <col min="14" max="14" width="20.42578125" customWidth="1"/>
    <col min="15" max="15" width="23.42578125" customWidth="1"/>
    <col min="16" max="16" width="4.5703125" customWidth="1"/>
    <col min="17" max="17" width="16.28515625" customWidth="1"/>
    <col min="18" max="18" width="17.85546875" customWidth="1"/>
    <col min="19" max="19" width="16.140625" customWidth="1"/>
    <col min="20" max="20" width="16.85546875" customWidth="1"/>
    <col min="21" max="23" width="10" customWidth="1"/>
    <col min="24" max="24" width="14.140625" customWidth="1"/>
    <col min="25" max="25" width="14.85546875" customWidth="1"/>
    <col min="26" max="26" width="11" customWidth="1"/>
    <col min="27" max="27" width="14.5703125" customWidth="1"/>
    <col min="28" max="28" width="8.5703125" customWidth="1"/>
    <col min="29" max="31" width="10.140625" customWidth="1"/>
    <col min="32" max="34" width="11" bestFit="1" customWidth="1"/>
    <col min="35" max="35" width="5.85546875" bestFit="1" customWidth="1"/>
    <col min="36" max="36" width="4" customWidth="1"/>
    <col min="37" max="37" width="4.140625" customWidth="1"/>
    <col min="38" max="38" width="9.5703125" bestFit="1" customWidth="1"/>
    <col min="39" max="39" width="14.42578125" customWidth="1"/>
    <col min="40" max="40" width="20.140625" customWidth="1"/>
    <col min="41" max="41" width="18.85546875" customWidth="1"/>
    <col min="42" max="42" width="17" customWidth="1"/>
    <col min="43" max="43" width="20" customWidth="1"/>
    <col min="44" max="44" width="20.28515625" customWidth="1"/>
    <col min="45" max="45" width="22.140625" customWidth="1"/>
    <col min="46" max="46" width="19" customWidth="1"/>
    <col min="47" max="48" width="10" customWidth="1"/>
    <col min="49" max="49" width="7.42578125" customWidth="1"/>
    <col min="50" max="50" width="6.7109375" bestFit="1" customWidth="1"/>
  </cols>
  <sheetData>
    <row r="2" spans="1:19" x14ac:dyDescent="0.25">
      <c r="B2" s="180" t="s">
        <v>55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9" ht="15.75" thickBot="1" x14ac:dyDescent="0.3"/>
    <row r="4" spans="1:19" ht="16.5" thickBot="1" x14ac:dyDescent="0.3">
      <c r="A4" s="1"/>
      <c r="B4" s="181" t="s">
        <v>33</v>
      </c>
      <c r="C4" s="182"/>
      <c r="D4" s="183"/>
      <c r="F4" s="181" t="s">
        <v>34</v>
      </c>
      <c r="G4" s="182"/>
      <c r="H4" s="183"/>
      <c r="M4" s="181" t="s">
        <v>35</v>
      </c>
      <c r="N4" s="182"/>
      <c r="O4" s="183"/>
      <c r="R4" s="4" t="s">
        <v>36</v>
      </c>
      <c r="S4" s="4" t="s">
        <v>37</v>
      </c>
    </row>
    <row r="5" spans="1:19" ht="15.75" x14ac:dyDescent="0.25">
      <c r="A5" s="1"/>
      <c r="B5" s="25"/>
      <c r="C5" s="7"/>
      <c r="D5" s="26"/>
      <c r="F5" s="25" t="s">
        <v>16</v>
      </c>
      <c r="G5" s="24">
        <v>9.49048774898381</v>
      </c>
      <c r="H5" s="26" t="s">
        <v>14</v>
      </c>
      <c r="M5" s="50" t="s">
        <v>78</v>
      </c>
      <c r="N5" s="31">
        <f>+G11*$S$21</f>
        <v>1.4592355580021761</v>
      </c>
      <c r="O5" s="26" t="s">
        <v>31</v>
      </c>
      <c r="R5" s="3" t="s">
        <v>26</v>
      </c>
      <c r="S5" s="20">
        <f>152000/0.257</f>
        <v>591439.68871595326</v>
      </c>
    </row>
    <row r="6" spans="1:19" ht="15.75" x14ac:dyDescent="0.25">
      <c r="A6" s="1"/>
      <c r="B6" s="25" t="s">
        <v>0</v>
      </c>
      <c r="C6" s="7">
        <v>18</v>
      </c>
      <c r="D6" s="26" t="s">
        <v>1</v>
      </c>
      <c r="F6" s="25" t="s">
        <v>10</v>
      </c>
      <c r="G6" s="7">
        <f>+C6*$G$5*60/1000</f>
        <v>10.249726768902514</v>
      </c>
      <c r="H6" s="26" t="s">
        <v>31</v>
      </c>
      <c r="M6" s="25" t="s">
        <v>38</v>
      </c>
      <c r="N6" s="32">
        <f>+S8</f>
        <v>631723.2295719845</v>
      </c>
      <c r="O6" s="26" t="s">
        <v>39</v>
      </c>
      <c r="R6" s="3" t="s">
        <v>27</v>
      </c>
      <c r="S6" s="20">
        <v>723730</v>
      </c>
    </row>
    <row r="7" spans="1:19" ht="15.75" x14ac:dyDescent="0.25">
      <c r="A7" s="1"/>
      <c r="B7" s="25" t="s">
        <v>0</v>
      </c>
      <c r="C7" s="7">
        <f>+C6/1000</f>
        <v>1.7999999999999999E-2</v>
      </c>
      <c r="D7" s="26" t="s">
        <v>2</v>
      </c>
      <c r="F7" s="25" t="s">
        <v>5</v>
      </c>
      <c r="G7" s="22">
        <f>+G6/G11</f>
        <v>7.3212334063589388</v>
      </c>
      <c r="H7" s="26" t="s">
        <v>32</v>
      </c>
      <c r="M7" s="25" t="s">
        <v>45</v>
      </c>
      <c r="N7" s="32">
        <f>+N5*N6</f>
        <v>921832.99940741155</v>
      </c>
      <c r="O7" s="26" t="s">
        <v>46</v>
      </c>
      <c r="Q7" s="5"/>
      <c r="R7" s="3" t="s">
        <v>28</v>
      </c>
      <c r="S7" s="21">
        <v>580000</v>
      </c>
    </row>
    <row r="8" spans="1:19" ht="15.75" x14ac:dyDescent="0.25">
      <c r="A8" s="1"/>
      <c r="B8" s="25" t="s">
        <v>13</v>
      </c>
      <c r="C8" s="24">
        <v>0.91586963078466532</v>
      </c>
      <c r="D8" s="26"/>
      <c r="F8" s="25" t="s">
        <v>23</v>
      </c>
      <c r="G8" s="34">
        <v>0.2</v>
      </c>
      <c r="H8" s="26" t="s">
        <v>6</v>
      </c>
      <c r="M8" s="25" t="s">
        <v>40</v>
      </c>
      <c r="N8" s="34">
        <f>365*1</f>
        <v>365</v>
      </c>
      <c r="O8" s="26" t="s">
        <v>44</v>
      </c>
      <c r="Q8" s="5"/>
      <c r="R8" s="3" t="s">
        <v>29</v>
      </c>
      <c r="S8" s="20">
        <f>+AVERAGE(S5:S7)</f>
        <v>631723.2295719845</v>
      </c>
    </row>
    <row r="9" spans="1:19" x14ac:dyDescent="0.25">
      <c r="B9" s="25" t="s">
        <v>12</v>
      </c>
      <c r="C9" s="22">
        <f>$C$8*C6</f>
        <v>16.485653354123976</v>
      </c>
      <c r="D9" s="26" t="s">
        <v>1</v>
      </c>
      <c r="F9" s="25"/>
      <c r="G9" s="7">
        <f>+G8+0.4</f>
        <v>0.60000000000000009</v>
      </c>
      <c r="H9" s="26" t="s">
        <v>7</v>
      </c>
      <c r="M9" s="25" t="s">
        <v>40</v>
      </c>
      <c r="N9" s="85">
        <f>+N8*16</f>
        <v>5840</v>
      </c>
      <c r="O9" s="26" t="s">
        <v>41</v>
      </c>
      <c r="Q9" s="5"/>
    </row>
    <row r="10" spans="1:19" ht="15.75" x14ac:dyDescent="0.25">
      <c r="A10" s="1"/>
      <c r="B10" s="25" t="s">
        <v>12</v>
      </c>
      <c r="C10" s="22">
        <f>C8*C7</f>
        <v>1.6485653354123976E-2</v>
      </c>
      <c r="D10" s="26" t="s">
        <v>1</v>
      </c>
      <c r="F10" s="25"/>
      <c r="G10" s="7">
        <f>+G9+0.4</f>
        <v>1</v>
      </c>
      <c r="H10" s="26" t="s">
        <v>8</v>
      </c>
      <c r="M10" s="25" t="s">
        <v>42</v>
      </c>
      <c r="N10" s="32">
        <f>N5*N6/N9</f>
        <v>157.84811633688554</v>
      </c>
      <c r="O10" s="26" t="s">
        <v>43</v>
      </c>
      <c r="R10" t="s">
        <v>15</v>
      </c>
      <c r="S10" s="5">
        <f>+(208.12+123.65)/2</f>
        <v>165.88499999999999</v>
      </c>
    </row>
    <row r="11" spans="1:19" ht="15.75" x14ac:dyDescent="0.25">
      <c r="A11" s="1"/>
      <c r="B11" s="25" t="s">
        <v>12</v>
      </c>
      <c r="C11" s="22">
        <f>+C10*60</f>
        <v>0.98913920124743859</v>
      </c>
      <c r="D11" s="26" t="s">
        <v>2</v>
      </c>
      <c r="F11" s="25"/>
      <c r="G11" s="7">
        <f>+G10+0.4</f>
        <v>1.4</v>
      </c>
      <c r="H11" s="26" t="s">
        <v>9</v>
      </c>
      <c r="M11" s="25"/>
      <c r="N11" s="7"/>
      <c r="O11" s="26"/>
      <c r="R11" t="s">
        <v>30</v>
      </c>
      <c r="S11">
        <v>5.6</v>
      </c>
    </row>
    <row r="12" spans="1:19" ht="16.5" thickBot="1" x14ac:dyDescent="0.3">
      <c r="A12" s="1"/>
      <c r="B12" s="27"/>
      <c r="C12" s="28"/>
      <c r="D12" s="29"/>
      <c r="F12" s="27"/>
      <c r="G12" s="28"/>
      <c r="H12" s="29"/>
      <c r="M12" s="27" t="s">
        <v>47</v>
      </c>
      <c r="N12" s="37">
        <f>N10+O79</f>
        <v>54966.252116336836</v>
      </c>
      <c r="O12" s="29" t="s">
        <v>46</v>
      </c>
    </row>
    <row r="13" spans="1:19" ht="15.75" x14ac:dyDescent="0.25">
      <c r="A13" s="1"/>
    </row>
    <row r="14" spans="1:19" ht="3" customHeight="1" thickBot="1" x14ac:dyDescent="0.3">
      <c r="A14" s="1"/>
    </row>
    <row r="15" spans="1:19" ht="16.5" thickBot="1" x14ac:dyDescent="0.3">
      <c r="A15" s="1"/>
      <c r="B15" s="11">
        <v>1</v>
      </c>
      <c r="C15" s="12">
        <v>2</v>
      </c>
      <c r="D15" s="12">
        <v>3</v>
      </c>
      <c r="E15" s="12">
        <v>4</v>
      </c>
      <c r="F15" s="12">
        <v>5</v>
      </c>
      <c r="G15" s="12">
        <v>6</v>
      </c>
      <c r="H15" s="12">
        <v>7</v>
      </c>
      <c r="I15" s="12"/>
      <c r="J15" s="12"/>
      <c r="K15" s="12"/>
      <c r="L15" s="13">
        <v>8</v>
      </c>
      <c r="M15" s="13">
        <v>9</v>
      </c>
      <c r="N15" s="13">
        <v>10</v>
      </c>
      <c r="O15" s="13">
        <v>11</v>
      </c>
    </row>
    <row r="16" spans="1:19" ht="8.25" customHeight="1" thickBot="1" x14ac:dyDescent="0.3">
      <c r="A16" s="1"/>
      <c r="C16" s="1"/>
      <c r="Q16" s="2"/>
    </row>
    <row r="17" spans="1:21" ht="47.25" customHeight="1" thickBot="1" x14ac:dyDescent="0.3">
      <c r="A17" s="1"/>
      <c r="B17" s="134" t="s">
        <v>24</v>
      </c>
      <c r="C17" s="135" t="s">
        <v>4</v>
      </c>
      <c r="D17" s="136" t="s">
        <v>11</v>
      </c>
      <c r="E17" s="135" t="s">
        <v>20</v>
      </c>
      <c r="F17" s="135" t="s">
        <v>21</v>
      </c>
      <c r="G17" s="135" t="s">
        <v>22</v>
      </c>
      <c r="H17" s="135" t="s">
        <v>23</v>
      </c>
      <c r="I17" s="137" t="s">
        <v>3</v>
      </c>
      <c r="J17" s="137" t="s">
        <v>3</v>
      </c>
      <c r="K17" s="137" t="s">
        <v>3</v>
      </c>
      <c r="L17" s="137" t="s">
        <v>3</v>
      </c>
      <c r="M17" s="136" t="s">
        <v>17</v>
      </c>
      <c r="N17" s="136" t="s">
        <v>18</v>
      </c>
      <c r="O17" s="138" t="s">
        <v>25</v>
      </c>
      <c r="Q17" s="8"/>
      <c r="R17" s="8"/>
      <c r="S17" s="8"/>
      <c r="T17" s="8"/>
      <c r="U17" s="8"/>
    </row>
    <row r="18" spans="1:21" ht="15.75" x14ac:dyDescent="0.25">
      <c r="A18" s="1"/>
      <c r="B18" s="151">
        <v>0</v>
      </c>
      <c r="C18" s="152"/>
      <c r="D18" s="152"/>
      <c r="E18" s="153">
        <v>0</v>
      </c>
      <c r="F18" s="153">
        <v>0</v>
      </c>
      <c r="G18" s="152"/>
      <c r="H18" s="152"/>
      <c r="I18" s="152"/>
      <c r="J18" s="152"/>
      <c r="K18" s="152"/>
      <c r="L18" s="152"/>
      <c r="M18" s="154">
        <f t="shared" ref="M18:M49" si="0">IF(E19&gt;0,$S$10*$S$11,0)</f>
        <v>0</v>
      </c>
      <c r="N18" s="154">
        <f>+$S$10*F19</f>
        <v>0</v>
      </c>
      <c r="O18" s="155">
        <f>SUM(M18:N18)</f>
        <v>0</v>
      </c>
      <c r="Q18" s="7"/>
      <c r="R18" s="9" t="s">
        <v>79</v>
      </c>
      <c r="S18" s="22">
        <f>SQRT(G7)</f>
        <v>2.7057777821467415</v>
      </c>
      <c r="T18" s="7"/>
      <c r="U18" s="7"/>
    </row>
    <row r="19" spans="1:21" ht="15.75" x14ac:dyDescent="0.25">
      <c r="A19" s="1"/>
      <c r="B19" s="156">
        <v>1</v>
      </c>
      <c r="C19" s="157">
        <f>+$C$7*60</f>
        <v>1.0799999999999998</v>
      </c>
      <c r="D19" s="157">
        <f>+C19*1</f>
        <v>1.0799999999999998</v>
      </c>
      <c r="E19" s="158">
        <f t="shared" ref="E19:E50" si="1">IF(E18=0,IF(H18&lt;$G$9,0,$C$11),IF(H18&lt;$G$8,0,E18))</f>
        <v>0</v>
      </c>
      <c r="F19" s="157">
        <f t="shared" ref="F19:F50" si="2">IF(F18=0,IF(H18&lt;$G$9,0,IF(H18&lt;$G$10,0,$C$11)),IF(H18&lt;$G$8,0,F18))</f>
        <v>0</v>
      </c>
      <c r="G19" s="157">
        <f>+D19-E19-F19</f>
        <v>1.0799999999999998</v>
      </c>
      <c r="H19" s="159">
        <f t="shared" ref="H19:H50" si="3">+G19/$G$7</f>
        <v>0.14751612741398926</v>
      </c>
      <c r="I19" s="157" t="str">
        <f>+IF(E18=0,IF(E19&gt;0,"ENCENDIDO BOMBA 1",IF(F18=0,IF(F19&gt;0,"ENCENDIDO BOMBA 2",""))))</f>
        <v/>
      </c>
      <c r="J19" s="157" t="str">
        <f>+IF(F18=0,IF(F19&gt;0,"ENCENDIDO BOMBA 2",""),"")</f>
        <v/>
      </c>
      <c r="K19" s="157" t="str">
        <f>+IF(F18&gt;0,IF(F19=0,"APAGADO BOMBAS",""),"")</f>
        <v/>
      </c>
      <c r="L19" s="157" t="str">
        <f>+CONCATENATE(I19,J19,K19)</f>
        <v/>
      </c>
      <c r="M19" s="160">
        <f t="shared" si="0"/>
        <v>0</v>
      </c>
      <c r="N19" s="160">
        <f t="shared" ref="N19:N50" si="4">IF(F20&gt;0,$S$10*$S$11,0)</f>
        <v>0</v>
      </c>
      <c r="O19" s="161">
        <f t="shared" ref="O19:O77" si="5">SUM(M19:N19)</f>
        <v>0</v>
      </c>
      <c r="Q19" s="7"/>
      <c r="R19" s="9" t="s">
        <v>80</v>
      </c>
      <c r="S19" s="22">
        <f>+S18-0.2</f>
        <v>2.5057777821467413</v>
      </c>
      <c r="T19" s="9"/>
      <c r="U19" s="7"/>
    </row>
    <row r="20" spans="1:21" ht="15.75" x14ac:dyDescent="0.25">
      <c r="A20" s="1"/>
      <c r="B20" s="156">
        <v>2</v>
      </c>
      <c r="C20" s="157">
        <f t="shared" ref="C20:C78" si="6">+$C$7*60</f>
        <v>1.0799999999999998</v>
      </c>
      <c r="D20" s="157">
        <f t="shared" ref="D20:D78" si="7">+C20*1</f>
        <v>1.0799999999999998</v>
      </c>
      <c r="E20" s="158">
        <f t="shared" si="1"/>
        <v>0</v>
      </c>
      <c r="F20" s="157">
        <f t="shared" si="2"/>
        <v>0</v>
      </c>
      <c r="G20" s="157">
        <f t="shared" ref="G20:G78" si="8">+G19+D20-E20-F20</f>
        <v>2.1599999999999997</v>
      </c>
      <c r="H20" s="159">
        <f t="shared" si="3"/>
        <v>0.29503225482797851</v>
      </c>
      <c r="I20" s="157" t="str">
        <f t="shared" ref="I20:I21" si="9">+IF(E19=0,IF(E20&gt;0,"ENCENDIDO BOMBA 1",IF(F19=0,IF(F20&gt;0,"ENCENDIDO BOMBA 2",""))))</f>
        <v/>
      </c>
      <c r="J20" s="157" t="str">
        <f t="shared" ref="J20:J78" si="10">+IF(F19=0,IF(F20&gt;0,"ENCENDIDO BOMBA 2",""),"")</f>
        <v/>
      </c>
      <c r="K20" s="157" t="str">
        <f t="shared" ref="K20:K57" si="11">+IF(F19&gt;0,IF(F20=0,"APAGADO BOMBAS",""),"")</f>
        <v/>
      </c>
      <c r="L20" s="157" t="str">
        <f t="shared" ref="L20:L78" si="12">+CONCATENATE(I20,J20,K20)</f>
        <v/>
      </c>
      <c r="M20" s="160">
        <f t="shared" si="0"/>
        <v>0</v>
      </c>
      <c r="N20" s="160">
        <f t="shared" si="4"/>
        <v>0</v>
      </c>
      <c r="O20" s="161">
        <f t="shared" si="5"/>
        <v>0</v>
      </c>
      <c r="Q20" s="7"/>
      <c r="R20" s="7" t="s">
        <v>81</v>
      </c>
      <c r="S20" s="9">
        <f>+S19*S19</f>
        <v>6.2789222935002416</v>
      </c>
      <c r="T20" s="9"/>
      <c r="U20" s="7"/>
    </row>
    <row r="21" spans="1:21" x14ac:dyDescent="0.25">
      <c r="B21" s="156">
        <v>3</v>
      </c>
      <c r="C21" s="157">
        <f t="shared" si="6"/>
        <v>1.0799999999999998</v>
      </c>
      <c r="D21" s="157">
        <f t="shared" si="7"/>
        <v>1.0799999999999998</v>
      </c>
      <c r="E21" s="158">
        <f t="shared" si="1"/>
        <v>0</v>
      </c>
      <c r="F21" s="157">
        <f t="shared" si="2"/>
        <v>0</v>
      </c>
      <c r="G21" s="157">
        <f t="shared" si="8"/>
        <v>3.2399999999999993</v>
      </c>
      <c r="H21" s="159">
        <f t="shared" si="3"/>
        <v>0.44254838224196774</v>
      </c>
      <c r="I21" s="157" t="str">
        <f t="shared" si="9"/>
        <v/>
      </c>
      <c r="J21" s="157" t="str">
        <f t="shared" si="10"/>
        <v/>
      </c>
      <c r="K21" s="157" t="str">
        <f t="shared" si="11"/>
        <v/>
      </c>
      <c r="L21" s="157" t="str">
        <f t="shared" si="12"/>
        <v/>
      </c>
      <c r="M21" s="160">
        <f t="shared" si="0"/>
        <v>0</v>
      </c>
      <c r="N21" s="160">
        <f t="shared" si="4"/>
        <v>0</v>
      </c>
      <c r="O21" s="161">
        <f t="shared" si="5"/>
        <v>0</v>
      </c>
      <c r="R21" s="6" t="s">
        <v>82</v>
      </c>
      <c r="S21" s="9">
        <f>+G7-S20</f>
        <v>1.0423111128586973</v>
      </c>
      <c r="T21" s="9"/>
      <c r="U21" s="7"/>
    </row>
    <row r="22" spans="1:21" x14ac:dyDescent="0.25">
      <c r="B22" s="156">
        <v>4</v>
      </c>
      <c r="C22" s="157">
        <f t="shared" si="6"/>
        <v>1.0799999999999998</v>
      </c>
      <c r="D22" s="157">
        <f t="shared" si="7"/>
        <v>1.0799999999999998</v>
      </c>
      <c r="E22" s="158">
        <f t="shared" si="1"/>
        <v>0</v>
      </c>
      <c r="F22" s="157">
        <f t="shared" si="2"/>
        <v>0</v>
      </c>
      <c r="G22" s="157">
        <f t="shared" si="8"/>
        <v>4.3199999999999994</v>
      </c>
      <c r="H22" s="159">
        <f t="shared" si="3"/>
        <v>0.59006450965595703</v>
      </c>
      <c r="I22" s="157" t="str">
        <f>+IF(E21=0,IF(E22&gt;0,"ENCENDIDO BOMBA 1",""),"")</f>
        <v/>
      </c>
      <c r="J22" s="157" t="str">
        <f t="shared" si="10"/>
        <v/>
      </c>
      <c r="K22" s="157" t="str">
        <f t="shared" si="11"/>
        <v/>
      </c>
      <c r="L22" s="157" t="str">
        <f t="shared" si="12"/>
        <v/>
      </c>
      <c r="M22" s="160">
        <f t="shared" si="0"/>
        <v>0</v>
      </c>
      <c r="N22" s="160">
        <f t="shared" si="4"/>
        <v>0</v>
      </c>
      <c r="O22" s="161">
        <f t="shared" si="5"/>
        <v>0</v>
      </c>
      <c r="S22" s="7"/>
      <c r="T22" s="9"/>
      <c r="U22" s="7"/>
    </row>
    <row r="23" spans="1:21" x14ac:dyDescent="0.25">
      <c r="B23" s="156">
        <v>5</v>
      </c>
      <c r="C23" s="157">
        <f t="shared" si="6"/>
        <v>1.0799999999999998</v>
      </c>
      <c r="D23" s="157">
        <f t="shared" si="7"/>
        <v>1.0799999999999998</v>
      </c>
      <c r="E23" s="158">
        <f t="shared" si="1"/>
        <v>0</v>
      </c>
      <c r="F23" s="157">
        <f t="shared" si="2"/>
        <v>0</v>
      </c>
      <c r="G23" s="157">
        <f t="shared" si="8"/>
        <v>5.3999999999999995</v>
      </c>
      <c r="H23" s="159">
        <f t="shared" si="3"/>
        <v>0.73758063706994637</v>
      </c>
      <c r="I23" s="157" t="str">
        <f t="shared" ref="I23:I78" si="13">+IF(E22=0,IF(E23&gt;0,"ENCENDIDO BOMBA 1",""),"")</f>
        <v/>
      </c>
      <c r="J23" s="157" t="str">
        <f t="shared" si="10"/>
        <v/>
      </c>
      <c r="K23" s="157" t="str">
        <f t="shared" si="11"/>
        <v/>
      </c>
      <c r="L23" s="157" t="str">
        <f t="shared" si="12"/>
        <v/>
      </c>
      <c r="M23" s="160">
        <f t="shared" si="0"/>
        <v>928.9559999999999</v>
      </c>
      <c r="N23" s="160">
        <f t="shared" si="4"/>
        <v>0</v>
      </c>
      <c r="O23" s="161">
        <f t="shared" si="5"/>
        <v>928.9559999999999</v>
      </c>
    </row>
    <row r="24" spans="1:21" x14ac:dyDescent="0.25">
      <c r="B24" s="156">
        <v>6</v>
      </c>
      <c r="C24" s="157">
        <f t="shared" si="6"/>
        <v>1.0799999999999998</v>
      </c>
      <c r="D24" s="157">
        <f t="shared" si="7"/>
        <v>1.0799999999999998</v>
      </c>
      <c r="E24" s="158">
        <f t="shared" si="1"/>
        <v>0.98913920124743859</v>
      </c>
      <c r="F24" s="157">
        <f t="shared" si="2"/>
        <v>0</v>
      </c>
      <c r="G24" s="157">
        <f t="shared" si="8"/>
        <v>5.4908607987525606</v>
      </c>
      <c r="H24" s="159">
        <f t="shared" si="3"/>
        <v>0.74999122333450152</v>
      </c>
      <c r="I24" s="157" t="str">
        <f t="shared" si="13"/>
        <v>ENCENDIDO BOMBA 1</v>
      </c>
      <c r="J24" s="157" t="str">
        <f t="shared" si="10"/>
        <v/>
      </c>
      <c r="K24" s="157" t="str">
        <f t="shared" si="11"/>
        <v/>
      </c>
      <c r="L24" s="157" t="str">
        <f t="shared" si="12"/>
        <v>ENCENDIDO BOMBA 1</v>
      </c>
      <c r="M24" s="160">
        <f t="shared" si="0"/>
        <v>928.9559999999999</v>
      </c>
      <c r="N24" s="160">
        <f t="shared" si="4"/>
        <v>0</v>
      </c>
      <c r="O24" s="161">
        <f t="shared" si="5"/>
        <v>928.9559999999999</v>
      </c>
    </row>
    <row r="25" spans="1:21" x14ac:dyDescent="0.25">
      <c r="B25" s="156">
        <v>7</v>
      </c>
      <c r="C25" s="157">
        <f t="shared" si="6"/>
        <v>1.0799999999999998</v>
      </c>
      <c r="D25" s="157">
        <f t="shared" si="7"/>
        <v>1.0799999999999998</v>
      </c>
      <c r="E25" s="158">
        <f t="shared" si="1"/>
        <v>0.98913920124743859</v>
      </c>
      <c r="F25" s="157">
        <f t="shared" si="2"/>
        <v>0</v>
      </c>
      <c r="G25" s="157">
        <f t="shared" si="8"/>
        <v>5.5817215975051218</v>
      </c>
      <c r="H25" s="159">
        <f t="shared" si="3"/>
        <v>0.76240180959905679</v>
      </c>
      <c r="I25" s="157" t="str">
        <f t="shared" si="13"/>
        <v/>
      </c>
      <c r="J25" s="157" t="str">
        <f t="shared" si="10"/>
        <v/>
      </c>
      <c r="K25" s="157" t="str">
        <f t="shared" si="11"/>
        <v/>
      </c>
      <c r="L25" s="157" t="str">
        <f t="shared" si="12"/>
        <v/>
      </c>
      <c r="M25" s="160">
        <f t="shared" si="0"/>
        <v>928.9559999999999</v>
      </c>
      <c r="N25" s="160">
        <f t="shared" si="4"/>
        <v>0</v>
      </c>
      <c r="O25" s="161">
        <f t="shared" si="5"/>
        <v>928.9559999999999</v>
      </c>
    </row>
    <row r="26" spans="1:21" x14ac:dyDescent="0.25">
      <c r="B26" s="156">
        <v>8</v>
      </c>
      <c r="C26" s="157">
        <f t="shared" si="6"/>
        <v>1.0799999999999998</v>
      </c>
      <c r="D26" s="157">
        <f t="shared" si="7"/>
        <v>1.0799999999999998</v>
      </c>
      <c r="E26" s="158">
        <f t="shared" si="1"/>
        <v>0.98913920124743859</v>
      </c>
      <c r="F26" s="157">
        <f t="shared" si="2"/>
        <v>0</v>
      </c>
      <c r="G26" s="157">
        <f t="shared" si="8"/>
        <v>5.6725823962576829</v>
      </c>
      <c r="H26" s="159">
        <f t="shared" si="3"/>
        <v>0.77481239586361206</v>
      </c>
      <c r="I26" s="157" t="str">
        <f t="shared" si="13"/>
        <v/>
      </c>
      <c r="J26" s="157" t="str">
        <f>+IF(F25=0,IF(F26&gt;0,"ENCENDIDO BOMBA 2",""),"")</f>
        <v/>
      </c>
      <c r="K26" s="157" t="str">
        <f t="shared" si="11"/>
        <v/>
      </c>
      <c r="L26" s="157" t="str">
        <f t="shared" si="12"/>
        <v/>
      </c>
      <c r="M26" s="160">
        <f t="shared" si="0"/>
        <v>928.9559999999999</v>
      </c>
      <c r="N26" s="160">
        <f t="shared" si="4"/>
        <v>0</v>
      </c>
      <c r="O26" s="161">
        <f t="shared" si="5"/>
        <v>928.9559999999999</v>
      </c>
    </row>
    <row r="27" spans="1:21" x14ac:dyDescent="0.25">
      <c r="B27" s="156">
        <v>9</v>
      </c>
      <c r="C27" s="157">
        <f t="shared" si="6"/>
        <v>1.0799999999999998</v>
      </c>
      <c r="D27" s="157">
        <f t="shared" si="7"/>
        <v>1.0799999999999998</v>
      </c>
      <c r="E27" s="158">
        <f t="shared" si="1"/>
        <v>0.98913920124743859</v>
      </c>
      <c r="F27" s="157">
        <f t="shared" si="2"/>
        <v>0</v>
      </c>
      <c r="G27" s="157">
        <f t="shared" si="8"/>
        <v>5.763443195010244</v>
      </c>
      <c r="H27" s="159">
        <f t="shared" si="3"/>
        <v>0.78722298212816721</v>
      </c>
      <c r="I27" s="157" t="str">
        <f t="shared" si="13"/>
        <v/>
      </c>
      <c r="J27" s="157" t="str">
        <f t="shared" si="10"/>
        <v/>
      </c>
      <c r="K27" s="157" t="str">
        <f t="shared" si="11"/>
        <v/>
      </c>
      <c r="L27" s="157" t="str">
        <f t="shared" si="12"/>
        <v/>
      </c>
      <c r="M27" s="160">
        <f t="shared" si="0"/>
        <v>928.9559999999999</v>
      </c>
      <c r="N27" s="160">
        <f t="shared" si="4"/>
        <v>0</v>
      </c>
      <c r="O27" s="161">
        <f t="shared" si="5"/>
        <v>928.9559999999999</v>
      </c>
    </row>
    <row r="28" spans="1:21" x14ac:dyDescent="0.25">
      <c r="B28" s="156">
        <v>10</v>
      </c>
      <c r="C28" s="157">
        <f t="shared" si="6"/>
        <v>1.0799999999999998</v>
      </c>
      <c r="D28" s="157">
        <f t="shared" si="7"/>
        <v>1.0799999999999998</v>
      </c>
      <c r="E28" s="158">
        <f t="shared" si="1"/>
        <v>0.98913920124743859</v>
      </c>
      <c r="F28" s="157">
        <f t="shared" si="2"/>
        <v>0</v>
      </c>
      <c r="G28" s="157">
        <f t="shared" si="8"/>
        <v>5.8543039937628052</v>
      </c>
      <c r="H28" s="159">
        <f t="shared" si="3"/>
        <v>0.79963356839272248</v>
      </c>
      <c r="I28" s="157" t="str">
        <f t="shared" si="13"/>
        <v/>
      </c>
      <c r="J28" s="157" t="str">
        <f t="shared" si="10"/>
        <v/>
      </c>
      <c r="K28" s="157" t="str">
        <f t="shared" si="11"/>
        <v/>
      </c>
      <c r="L28" s="157" t="str">
        <f t="shared" si="12"/>
        <v/>
      </c>
      <c r="M28" s="160">
        <f t="shared" si="0"/>
        <v>928.9559999999999</v>
      </c>
      <c r="N28" s="160">
        <f t="shared" si="4"/>
        <v>0</v>
      </c>
      <c r="O28" s="161">
        <f t="shared" si="5"/>
        <v>928.9559999999999</v>
      </c>
    </row>
    <row r="29" spans="1:21" x14ac:dyDescent="0.25">
      <c r="B29" s="156">
        <v>11</v>
      </c>
      <c r="C29" s="157">
        <f t="shared" si="6"/>
        <v>1.0799999999999998</v>
      </c>
      <c r="D29" s="157">
        <f t="shared" si="7"/>
        <v>1.0799999999999998</v>
      </c>
      <c r="E29" s="158">
        <f t="shared" si="1"/>
        <v>0.98913920124743859</v>
      </c>
      <c r="F29" s="157">
        <f t="shared" si="2"/>
        <v>0</v>
      </c>
      <c r="G29" s="157">
        <f t="shared" si="8"/>
        <v>5.9451647925153663</v>
      </c>
      <c r="H29" s="159">
        <f t="shared" si="3"/>
        <v>0.81204415465727775</v>
      </c>
      <c r="I29" s="157" t="str">
        <f t="shared" si="13"/>
        <v/>
      </c>
      <c r="J29" s="157" t="str">
        <f t="shared" si="10"/>
        <v/>
      </c>
      <c r="K29" s="157" t="str">
        <f t="shared" si="11"/>
        <v/>
      </c>
      <c r="L29" s="157" t="str">
        <f t="shared" si="12"/>
        <v/>
      </c>
      <c r="M29" s="160">
        <f t="shared" si="0"/>
        <v>928.9559999999999</v>
      </c>
      <c r="N29" s="160">
        <f t="shared" si="4"/>
        <v>0</v>
      </c>
      <c r="O29" s="161">
        <f t="shared" si="5"/>
        <v>928.9559999999999</v>
      </c>
    </row>
    <row r="30" spans="1:21" x14ac:dyDescent="0.25">
      <c r="B30" s="156">
        <v>12</v>
      </c>
      <c r="C30" s="157">
        <f t="shared" si="6"/>
        <v>1.0799999999999998</v>
      </c>
      <c r="D30" s="157">
        <f t="shared" si="7"/>
        <v>1.0799999999999998</v>
      </c>
      <c r="E30" s="158">
        <f t="shared" si="1"/>
        <v>0.98913920124743859</v>
      </c>
      <c r="F30" s="157">
        <f t="shared" si="2"/>
        <v>0</v>
      </c>
      <c r="G30" s="157">
        <f t="shared" si="8"/>
        <v>6.0360255912679275</v>
      </c>
      <c r="H30" s="159">
        <f t="shared" si="3"/>
        <v>0.82445474092183291</v>
      </c>
      <c r="I30" s="157" t="str">
        <f t="shared" si="13"/>
        <v/>
      </c>
      <c r="J30" s="157" t="str">
        <f t="shared" si="10"/>
        <v/>
      </c>
      <c r="K30" s="157" t="str">
        <f t="shared" si="11"/>
        <v/>
      </c>
      <c r="L30" s="157" t="str">
        <f t="shared" si="12"/>
        <v/>
      </c>
      <c r="M30" s="160">
        <f t="shared" si="0"/>
        <v>928.9559999999999</v>
      </c>
      <c r="N30" s="160">
        <f t="shared" si="4"/>
        <v>0</v>
      </c>
      <c r="O30" s="161">
        <f t="shared" si="5"/>
        <v>928.9559999999999</v>
      </c>
    </row>
    <row r="31" spans="1:21" x14ac:dyDescent="0.25">
      <c r="B31" s="156">
        <v>13</v>
      </c>
      <c r="C31" s="157">
        <f t="shared" si="6"/>
        <v>1.0799999999999998</v>
      </c>
      <c r="D31" s="157">
        <f t="shared" si="7"/>
        <v>1.0799999999999998</v>
      </c>
      <c r="E31" s="158">
        <f t="shared" si="1"/>
        <v>0.98913920124743859</v>
      </c>
      <c r="F31" s="157">
        <f t="shared" si="2"/>
        <v>0</v>
      </c>
      <c r="G31" s="157">
        <f t="shared" si="8"/>
        <v>6.1268863900204886</v>
      </c>
      <c r="H31" s="159">
        <f t="shared" si="3"/>
        <v>0.83686532718638817</v>
      </c>
      <c r="I31" s="157" t="str">
        <f t="shared" si="13"/>
        <v/>
      </c>
      <c r="J31" s="157" t="str">
        <f t="shared" si="10"/>
        <v/>
      </c>
      <c r="K31" s="157" t="str">
        <f t="shared" si="11"/>
        <v/>
      </c>
      <c r="L31" s="157" t="str">
        <f t="shared" si="12"/>
        <v/>
      </c>
      <c r="M31" s="160">
        <f t="shared" si="0"/>
        <v>928.9559999999999</v>
      </c>
      <c r="N31" s="160">
        <f t="shared" si="4"/>
        <v>0</v>
      </c>
      <c r="O31" s="161">
        <f t="shared" si="5"/>
        <v>928.9559999999999</v>
      </c>
    </row>
    <row r="32" spans="1:21" x14ac:dyDescent="0.25">
      <c r="B32" s="156">
        <v>14</v>
      </c>
      <c r="C32" s="157">
        <f t="shared" si="6"/>
        <v>1.0799999999999998</v>
      </c>
      <c r="D32" s="157">
        <f t="shared" si="7"/>
        <v>1.0799999999999998</v>
      </c>
      <c r="E32" s="158">
        <f t="shared" si="1"/>
        <v>0.98913920124743859</v>
      </c>
      <c r="F32" s="157">
        <f t="shared" si="2"/>
        <v>0</v>
      </c>
      <c r="G32" s="157">
        <f t="shared" si="8"/>
        <v>6.2177471887730498</v>
      </c>
      <c r="H32" s="159">
        <f t="shared" si="3"/>
        <v>0.84927591345094344</v>
      </c>
      <c r="I32" s="157" t="str">
        <f t="shared" si="13"/>
        <v/>
      </c>
      <c r="J32" s="157" t="str">
        <f>+IF(F31=0,IF(F32&gt;0,"ENCENDIDO BOMBA 2",""),"")</f>
        <v/>
      </c>
      <c r="K32" s="157" t="str">
        <f t="shared" si="11"/>
        <v/>
      </c>
      <c r="L32" s="157" t="str">
        <f t="shared" si="12"/>
        <v/>
      </c>
      <c r="M32" s="160">
        <f t="shared" si="0"/>
        <v>928.9559999999999</v>
      </c>
      <c r="N32" s="160">
        <f t="shared" si="4"/>
        <v>0</v>
      </c>
      <c r="O32" s="161">
        <f t="shared" si="5"/>
        <v>928.9559999999999</v>
      </c>
    </row>
    <row r="33" spans="2:15" x14ac:dyDescent="0.25">
      <c r="B33" s="156">
        <v>15</v>
      </c>
      <c r="C33" s="157">
        <f t="shared" si="6"/>
        <v>1.0799999999999998</v>
      </c>
      <c r="D33" s="157">
        <f t="shared" si="7"/>
        <v>1.0799999999999998</v>
      </c>
      <c r="E33" s="158">
        <f t="shared" si="1"/>
        <v>0.98913920124743859</v>
      </c>
      <c r="F33" s="157">
        <f t="shared" si="2"/>
        <v>0</v>
      </c>
      <c r="G33" s="157">
        <f t="shared" si="8"/>
        <v>6.3086079875256109</v>
      </c>
      <c r="H33" s="159">
        <f t="shared" si="3"/>
        <v>0.8616864997154986</v>
      </c>
      <c r="I33" s="157" t="str">
        <f t="shared" si="13"/>
        <v/>
      </c>
      <c r="J33" s="157" t="str">
        <f t="shared" si="10"/>
        <v/>
      </c>
      <c r="K33" s="157" t="str">
        <f t="shared" si="11"/>
        <v/>
      </c>
      <c r="L33" s="157" t="str">
        <f t="shared" si="12"/>
        <v/>
      </c>
      <c r="M33" s="160">
        <f t="shared" si="0"/>
        <v>928.9559999999999</v>
      </c>
      <c r="N33" s="160">
        <f t="shared" si="4"/>
        <v>0</v>
      </c>
      <c r="O33" s="161">
        <f t="shared" si="5"/>
        <v>928.9559999999999</v>
      </c>
    </row>
    <row r="34" spans="2:15" x14ac:dyDescent="0.25">
      <c r="B34" s="156">
        <v>16</v>
      </c>
      <c r="C34" s="157">
        <f t="shared" si="6"/>
        <v>1.0799999999999998</v>
      </c>
      <c r="D34" s="157">
        <f t="shared" si="7"/>
        <v>1.0799999999999998</v>
      </c>
      <c r="E34" s="158">
        <f t="shared" si="1"/>
        <v>0.98913920124743859</v>
      </c>
      <c r="F34" s="157">
        <f t="shared" si="2"/>
        <v>0</v>
      </c>
      <c r="G34" s="157">
        <f t="shared" si="8"/>
        <v>6.3994687862781721</v>
      </c>
      <c r="H34" s="159">
        <f t="shared" si="3"/>
        <v>0.87409708598005387</v>
      </c>
      <c r="I34" s="157" t="str">
        <f t="shared" si="13"/>
        <v/>
      </c>
      <c r="J34" s="157" t="str">
        <f t="shared" si="10"/>
        <v/>
      </c>
      <c r="K34" s="157" t="str">
        <f>+IF(F33&gt;0,IF(F34=0,"APAGADO BOMBAS",""),"")</f>
        <v/>
      </c>
      <c r="L34" s="157" t="str">
        <f t="shared" si="12"/>
        <v/>
      </c>
      <c r="M34" s="160">
        <f t="shared" si="0"/>
        <v>928.9559999999999</v>
      </c>
      <c r="N34" s="160">
        <f t="shared" si="4"/>
        <v>0</v>
      </c>
      <c r="O34" s="161">
        <f t="shared" si="5"/>
        <v>928.9559999999999</v>
      </c>
    </row>
    <row r="35" spans="2:15" x14ac:dyDescent="0.25">
      <c r="B35" s="156">
        <v>17</v>
      </c>
      <c r="C35" s="157">
        <f t="shared" si="6"/>
        <v>1.0799999999999998</v>
      </c>
      <c r="D35" s="157">
        <f t="shared" si="7"/>
        <v>1.0799999999999998</v>
      </c>
      <c r="E35" s="158">
        <f t="shared" si="1"/>
        <v>0.98913920124743859</v>
      </c>
      <c r="F35" s="157">
        <f t="shared" si="2"/>
        <v>0</v>
      </c>
      <c r="G35" s="157">
        <f t="shared" si="8"/>
        <v>6.4903295850307332</v>
      </c>
      <c r="H35" s="159">
        <f t="shared" si="3"/>
        <v>0.88650767224460914</v>
      </c>
      <c r="I35" s="157" t="str">
        <f>+IF(E34=0,IF(E35&gt;0,"ENCENDIDO BOMBA 1",""),"")</f>
        <v/>
      </c>
      <c r="J35" s="157" t="str">
        <f t="shared" si="10"/>
        <v/>
      </c>
      <c r="K35" s="157" t="str">
        <f t="shared" si="11"/>
        <v/>
      </c>
      <c r="L35" s="157" t="str">
        <f t="shared" si="12"/>
        <v/>
      </c>
      <c r="M35" s="160">
        <f t="shared" si="0"/>
        <v>928.9559999999999</v>
      </c>
      <c r="N35" s="160">
        <f t="shared" si="4"/>
        <v>0</v>
      </c>
      <c r="O35" s="161">
        <f t="shared" si="5"/>
        <v>928.9559999999999</v>
      </c>
    </row>
    <row r="36" spans="2:15" x14ac:dyDescent="0.25">
      <c r="B36" s="156">
        <v>18</v>
      </c>
      <c r="C36" s="157">
        <f t="shared" si="6"/>
        <v>1.0799999999999998</v>
      </c>
      <c r="D36" s="157">
        <f t="shared" si="7"/>
        <v>1.0799999999999998</v>
      </c>
      <c r="E36" s="158">
        <f t="shared" si="1"/>
        <v>0.98913920124743859</v>
      </c>
      <c r="F36" s="157">
        <f t="shared" si="2"/>
        <v>0</v>
      </c>
      <c r="G36" s="157">
        <f t="shared" si="8"/>
        <v>6.5811903837832944</v>
      </c>
      <c r="H36" s="159">
        <f t="shared" si="3"/>
        <v>0.89891825850916429</v>
      </c>
      <c r="I36" s="157" t="str">
        <f t="shared" si="13"/>
        <v/>
      </c>
      <c r="J36" s="157" t="str">
        <f t="shared" si="10"/>
        <v/>
      </c>
      <c r="K36" s="157" t="str">
        <f t="shared" si="11"/>
        <v/>
      </c>
      <c r="L36" s="157" t="str">
        <f t="shared" si="12"/>
        <v/>
      </c>
      <c r="M36" s="160">
        <f t="shared" si="0"/>
        <v>928.9559999999999</v>
      </c>
      <c r="N36" s="160">
        <f t="shared" si="4"/>
        <v>0</v>
      </c>
      <c r="O36" s="161">
        <f t="shared" si="5"/>
        <v>928.9559999999999</v>
      </c>
    </row>
    <row r="37" spans="2:15" x14ac:dyDescent="0.25">
      <c r="B37" s="156">
        <v>19</v>
      </c>
      <c r="C37" s="157">
        <f t="shared" si="6"/>
        <v>1.0799999999999998</v>
      </c>
      <c r="D37" s="157">
        <f t="shared" si="7"/>
        <v>1.0799999999999998</v>
      </c>
      <c r="E37" s="158">
        <f t="shared" si="1"/>
        <v>0.98913920124743859</v>
      </c>
      <c r="F37" s="157">
        <f t="shared" si="2"/>
        <v>0</v>
      </c>
      <c r="G37" s="157">
        <f t="shared" si="8"/>
        <v>6.6720511825358555</v>
      </c>
      <c r="H37" s="159">
        <f t="shared" si="3"/>
        <v>0.91132884477371956</v>
      </c>
      <c r="I37" s="157" t="str">
        <f t="shared" si="13"/>
        <v/>
      </c>
      <c r="J37" s="157" t="str">
        <f t="shared" si="10"/>
        <v/>
      </c>
      <c r="K37" s="157" t="str">
        <f t="shared" si="11"/>
        <v/>
      </c>
      <c r="L37" s="157" t="str">
        <f t="shared" si="12"/>
        <v/>
      </c>
      <c r="M37" s="160">
        <f t="shared" si="0"/>
        <v>928.9559999999999</v>
      </c>
      <c r="N37" s="160">
        <f t="shared" si="4"/>
        <v>0</v>
      </c>
      <c r="O37" s="161">
        <f t="shared" si="5"/>
        <v>928.9559999999999</v>
      </c>
    </row>
    <row r="38" spans="2:15" x14ac:dyDescent="0.25">
      <c r="B38" s="156">
        <v>20</v>
      </c>
      <c r="C38" s="157">
        <f t="shared" si="6"/>
        <v>1.0799999999999998</v>
      </c>
      <c r="D38" s="157">
        <f t="shared" si="7"/>
        <v>1.0799999999999998</v>
      </c>
      <c r="E38" s="158">
        <f t="shared" si="1"/>
        <v>0.98913920124743859</v>
      </c>
      <c r="F38" s="157">
        <f t="shared" si="2"/>
        <v>0</v>
      </c>
      <c r="G38" s="157">
        <f t="shared" si="8"/>
        <v>6.7629119812884166</v>
      </c>
      <c r="H38" s="159">
        <f t="shared" si="3"/>
        <v>0.92373943103827483</v>
      </c>
      <c r="I38" s="157" t="str">
        <f t="shared" si="13"/>
        <v/>
      </c>
      <c r="J38" s="157" t="str">
        <f t="shared" si="10"/>
        <v/>
      </c>
      <c r="K38" s="157" t="str">
        <f t="shared" si="11"/>
        <v/>
      </c>
      <c r="L38" s="157" t="str">
        <f t="shared" si="12"/>
        <v/>
      </c>
      <c r="M38" s="160">
        <f t="shared" si="0"/>
        <v>928.9559999999999</v>
      </c>
      <c r="N38" s="160">
        <f t="shared" si="4"/>
        <v>0</v>
      </c>
      <c r="O38" s="161">
        <f t="shared" si="5"/>
        <v>928.9559999999999</v>
      </c>
    </row>
    <row r="39" spans="2:15" x14ac:dyDescent="0.25">
      <c r="B39" s="156">
        <v>21</v>
      </c>
      <c r="C39" s="157">
        <f t="shared" si="6"/>
        <v>1.0799999999999998</v>
      </c>
      <c r="D39" s="157">
        <f t="shared" si="7"/>
        <v>1.0799999999999998</v>
      </c>
      <c r="E39" s="158">
        <f t="shared" si="1"/>
        <v>0.98913920124743859</v>
      </c>
      <c r="F39" s="157">
        <f t="shared" si="2"/>
        <v>0</v>
      </c>
      <c r="G39" s="157">
        <f t="shared" si="8"/>
        <v>6.8537727800409778</v>
      </c>
      <c r="H39" s="159">
        <f t="shared" si="3"/>
        <v>0.93615001730282998</v>
      </c>
      <c r="I39" s="157" t="str">
        <f t="shared" si="13"/>
        <v/>
      </c>
      <c r="J39" s="157" t="str">
        <f>+IF(F38=0,IF(F39&gt;0,"ENCENDIDO BOMBA 2",""),"")</f>
        <v/>
      </c>
      <c r="K39" s="157" t="str">
        <f t="shared" si="11"/>
        <v/>
      </c>
      <c r="L39" s="157" t="str">
        <f t="shared" si="12"/>
        <v/>
      </c>
      <c r="M39" s="160">
        <f t="shared" si="0"/>
        <v>928.9559999999999</v>
      </c>
      <c r="N39" s="160">
        <f t="shared" si="4"/>
        <v>0</v>
      </c>
      <c r="O39" s="161">
        <f t="shared" si="5"/>
        <v>928.9559999999999</v>
      </c>
    </row>
    <row r="40" spans="2:15" x14ac:dyDescent="0.25">
      <c r="B40" s="156">
        <v>22</v>
      </c>
      <c r="C40" s="157">
        <f t="shared" si="6"/>
        <v>1.0799999999999998</v>
      </c>
      <c r="D40" s="157">
        <f t="shared" si="7"/>
        <v>1.0799999999999998</v>
      </c>
      <c r="E40" s="158">
        <f t="shared" si="1"/>
        <v>0.98913920124743859</v>
      </c>
      <c r="F40" s="157">
        <f t="shared" si="2"/>
        <v>0</v>
      </c>
      <c r="G40" s="157">
        <f t="shared" si="8"/>
        <v>6.9446335787935389</v>
      </c>
      <c r="H40" s="159">
        <f t="shared" si="3"/>
        <v>0.94856060356738525</v>
      </c>
      <c r="I40" s="157" t="str">
        <f t="shared" si="13"/>
        <v/>
      </c>
      <c r="J40" s="157" t="str">
        <f t="shared" si="10"/>
        <v/>
      </c>
      <c r="K40" s="157" t="str">
        <f t="shared" si="11"/>
        <v/>
      </c>
      <c r="L40" s="157" t="str">
        <f t="shared" si="12"/>
        <v/>
      </c>
      <c r="M40" s="160">
        <f t="shared" si="0"/>
        <v>928.9559999999999</v>
      </c>
      <c r="N40" s="160">
        <f t="shared" si="4"/>
        <v>0</v>
      </c>
      <c r="O40" s="161">
        <f t="shared" si="5"/>
        <v>928.9559999999999</v>
      </c>
    </row>
    <row r="41" spans="2:15" x14ac:dyDescent="0.25">
      <c r="B41" s="156">
        <v>23</v>
      </c>
      <c r="C41" s="157">
        <f t="shared" si="6"/>
        <v>1.0799999999999998</v>
      </c>
      <c r="D41" s="157">
        <f t="shared" si="7"/>
        <v>1.0799999999999998</v>
      </c>
      <c r="E41" s="158">
        <f t="shared" si="1"/>
        <v>0.98913920124743859</v>
      </c>
      <c r="F41" s="157">
        <f t="shared" si="2"/>
        <v>0</v>
      </c>
      <c r="G41" s="157">
        <f t="shared" si="8"/>
        <v>7.0354943775461001</v>
      </c>
      <c r="H41" s="159">
        <f t="shared" si="3"/>
        <v>0.96097118983194052</v>
      </c>
      <c r="I41" s="157" t="str">
        <f t="shared" si="13"/>
        <v/>
      </c>
      <c r="J41" s="157" t="str">
        <f t="shared" si="10"/>
        <v/>
      </c>
      <c r="K41" s="157" t="str">
        <f t="shared" si="11"/>
        <v/>
      </c>
      <c r="L41" s="157" t="str">
        <f t="shared" si="12"/>
        <v/>
      </c>
      <c r="M41" s="160">
        <f t="shared" si="0"/>
        <v>928.9559999999999</v>
      </c>
      <c r="N41" s="160">
        <f t="shared" si="4"/>
        <v>0</v>
      </c>
      <c r="O41" s="161">
        <f t="shared" si="5"/>
        <v>928.9559999999999</v>
      </c>
    </row>
    <row r="42" spans="2:15" x14ac:dyDescent="0.25">
      <c r="B42" s="156">
        <v>24</v>
      </c>
      <c r="C42" s="157">
        <f t="shared" si="6"/>
        <v>1.0799999999999998</v>
      </c>
      <c r="D42" s="157">
        <f t="shared" si="7"/>
        <v>1.0799999999999998</v>
      </c>
      <c r="E42" s="158">
        <f t="shared" si="1"/>
        <v>0.98913920124743859</v>
      </c>
      <c r="F42" s="157">
        <f t="shared" si="2"/>
        <v>0</v>
      </c>
      <c r="G42" s="157">
        <f t="shared" si="8"/>
        <v>7.1263551762986603</v>
      </c>
      <c r="H42" s="159">
        <f t="shared" si="3"/>
        <v>0.97338177609649557</v>
      </c>
      <c r="I42" s="157" t="str">
        <f t="shared" si="13"/>
        <v/>
      </c>
      <c r="J42" s="157" t="str">
        <f t="shared" si="10"/>
        <v/>
      </c>
      <c r="K42" s="157" t="str">
        <f t="shared" si="11"/>
        <v/>
      </c>
      <c r="L42" s="157" t="str">
        <f t="shared" si="12"/>
        <v/>
      </c>
      <c r="M42" s="160">
        <f t="shared" si="0"/>
        <v>928.9559999999999</v>
      </c>
      <c r="N42" s="160">
        <f t="shared" si="4"/>
        <v>0</v>
      </c>
      <c r="O42" s="161">
        <f t="shared" si="5"/>
        <v>928.9559999999999</v>
      </c>
    </row>
    <row r="43" spans="2:15" x14ac:dyDescent="0.25">
      <c r="B43" s="156">
        <v>25</v>
      </c>
      <c r="C43" s="157">
        <f t="shared" si="6"/>
        <v>1.0799999999999998</v>
      </c>
      <c r="D43" s="157">
        <f t="shared" si="7"/>
        <v>1.0799999999999998</v>
      </c>
      <c r="E43" s="158">
        <f t="shared" si="1"/>
        <v>0.98913920124743859</v>
      </c>
      <c r="F43" s="157">
        <f t="shared" si="2"/>
        <v>0</v>
      </c>
      <c r="G43" s="157">
        <f t="shared" si="8"/>
        <v>7.2172159750512206</v>
      </c>
      <c r="H43" s="159">
        <f t="shared" si="3"/>
        <v>0.98579236236105072</v>
      </c>
      <c r="I43" s="157" t="str">
        <f t="shared" si="13"/>
        <v/>
      </c>
      <c r="J43" s="157" t="str">
        <f t="shared" si="10"/>
        <v/>
      </c>
      <c r="K43" s="157" t="str">
        <f>+IF(F42&gt;0,IF(F43=0,"APAGADO BOMBAS",""),"")</f>
        <v/>
      </c>
      <c r="L43" s="157" t="str">
        <f t="shared" si="12"/>
        <v/>
      </c>
      <c r="M43" s="160">
        <f t="shared" si="0"/>
        <v>928.9559999999999</v>
      </c>
      <c r="N43" s="160">
        <f t="shared" si="4"/>
        <v>0</v>
      </c>
      <c r="O43" s="161">
        <f t="shared" si="5"/>
        <v>928.9559999999999</v>
      </c>
    </row>
    <row r="44" spans="2:15" x14ac:dyDescent="0.25">
      <c r="B44" s="156">
        <v>26</v>
      </c>
      <c r="C44" s="157">
        <f t="shared" si="6"/>
        <v>1.0799999999999998</v>
      </c>
      <c r="D44" s="157">
        <f t="shared" si="7"/>
        <v>1.0799999999999998</v>
      </c>
      <c r="E44" s="158">
        <f t="shared" si="1"/>
        <v>0.98913920124743859</v>
      </c>
      <c r="F44" s="157">
        <f t="shared" si="2"/>
        <v>0</v>
      </c>
      <c r="G44" s="157">
        <f t="shared" si="8"/>
        <v>7.3080767738037808</v>
      </c>
      <c r="H44" s="159">
        <f t="shared" si="3"/>
        <v>0.99820294862560577</v>
      </c>
      <c r="I44" s="157" t="str">
        <f t="shared" si="13"/>
        <v/>
      </c>
      <c r="J44" s="157" t="str">
        <f t="shared" si="10"/>
        <v/>
      </c>
      <c r="K44" s="157" t="str">
        <f t="shared" si="11"/>
        <v/>
      </c>
      <c r="L44" s="157" t="str">
        <f t="shared" si="12"/>
        <v/>
      </c>
      <c r="M44" s="160">
        <f t="shared" si="0"/>
        <v>928.9559999999999</v>
      </c>
      <c r="N44" s="160">
        <f t="shared" si="4"/>
        <v>0</v>
      </c>
      <c r="O44" s="161">
        <f t="shared" si="5"/>
        <v>928.9559999999999</v>
      </c>
    </row>
    <row r="45" spans="2:15" x14ac:dyDescent="0.25">
      <c r="B45" s="156">
        <v>27</v>
      </c>
      <c r="C45" s="157">
        <f t="shared" si="6"/>
        <v>1.0799999999999998</v>
      </c>
      <c r="D45" s="157">
        <f t="shared" si="7"/>
        <v>1.0799999999999998</v>
      </c>
      <c r="E45" s="158">
        <f t="shared" si="1"/>
        <v>0.98913920124743859</v>
      </c>
      <c r="F45" s="157">
        <f t="shared" si="2"/>
        <v>0</v>
      </c>
      <c r="G45" s="157">
        <f t="shared" si="8"/>
        <v>7.3989375725563411</v>
      </c>
      <c r="H45" s="159">
        <f t="shared" si="3"/>
        <v>1.0106135348901608</v>
      </c>
      <c r="I45" s="157" t="str">
        <f t="shared" si="13"/>
        <v/>
      </c>
      <c r="J45" s="157" t="str">
        <f>+IF(F44=0,IF(F45&gt;0,"ENCENDIDO BOMBA 2",""),"")</f>
        <v/>
      </c>
      <c r="K45" s="157" t="str">
        <f t="shared" si="11"/>
        <v/>
      </c>
      <c r="L45" s="157" t="str">
        <f t="shared" si="12"/>
        <v/>
      </c>
      <c r="M45" s="160">
        <f t="shared" si="0"/>
        <v>928.9559999999999</v>
      </c>
      <c r="N45" s="160">
        <f t="shared" si="4"/>
        <v>928.9559999999999</v>
      </c>
      <c r="O45" s="161">
        <f t="shared" si="5"/>
        <v>1857.9119999999998</v>
      </c>
    </row>
    <row r="46" spans="2:15" x14ac:dyDescent="0.25">
      <c r="B46" s="156">
        <v>28</v>
      </c>
      <c r="C46" s="157">
        <f t="shared" si="6"/>
        <v>1.0799999999999998</v>
      </c>
      <c r="D46" s="157">
        <f t="shared" si="7"/>
        <v>1.0799999999999998</v>
      </c>
      <c r="E46" s="158">
        <f t="shared" si="1"/>
        <v>0.98913920124743859</v>
      </c>
      <c r="F46" s="157">
        <f t="shared" si="2"/>
        <v>0.98913920124743859</v>
      </c>
      <c r="G46" s="157">
        <f t="shared" si="8"/>
        <v>6.5006591700614624</v>
      </c>
      <c r="H46" s="159">
        <f t="shared" si="3"/>
        <v>0.88791858000528201</v>
      </c>
      <c r="I46" s="157" t="str">
        <f t="shared" si="13"/>
        <v/>
      </c>
      <c r="J46" s="157" t="str">
        <f t="shared" si="10"/>
        <v>ENCENDIDO BOMBA 2</v>
      </c>
      <c r="K46" s="157" t="str">
        <f t="shared" si="11"/>
        <v/>
      </c>
      <c r="L46" s="157" t="str">
        <f t="shared" si="12"/>
        <v>ENCENDIDO BOMBA 2</v>
      </c>
      <c r="M46" s="160">
        <f t="shared" si="0"/>
        <v>928.9559999999999</v>
      </c>
      <c r="N46" s="160">
        <f t="shared" si="4"/>
        <v>928.9559999999999</v>
      </c>
      <c r="O46" s="161">
        <f t="shared" si="5"/>
        <v>1857.9119999999998</v>
      </c>
    </row>
    <row r="47" spans="2:15" x14ac:dyDescent="0.25">
      <c r="B47" s="156">
        <v>29</v>
      </c>
      <c r="C47" s="157">
        <f t="shared" si="6"/>
        <v>1.0799999999999998</v>
      </c>
      <c r="D47" s="157">
        <f t="shared" si="7"/>
        <v>1.0799999999999998</v>
      </c>
      <c r="E47" s="158">
        <f t="shared" si="1"/>
        <v>0.98913920124743859</v>
      </c>
      <c r="F47" s="157">
        <f t="shared" si="2"/>
        <v>0.98913920124743859</v>
      </c>
      <c r="G47" s="157">
        <f t="shared" si="8"/>
        <v>5.6023807675665847</v>
      </c>
      <c r="H47" s="159">
        <f t="shared" si="3"/>
        <v>0.76522362512040309</v>
      </c>
      <c r="I47" s="157" t="str">
        <f t="shared" si="13"/>
        <v/>
      </c>
      <c r="J47" s="157" t="str">
        <f t="shared" si="10"/>
        <v/>
      </c>
      <c r="K47" s="157" t="str">
        <f t="shared" si="11"/>
        <v/>
      </c>
      <c r="L47" s="157" t="str">
        <f t="shared" si="12"/>
        <v/>
      </c>
      <c r="M47" s="160">
        <f t="shared" si="0"/>
        <v>928.9559999999999</v>
      </c>
      <c r="N47" s="160">
        <f t="shared" si="4"/>
        <v>928.9559999999999</v>
      </c>
      <c r="O47" s="161">
        <f t="shared" si="5"/>
        <v>1857.9119999999998</v>
      </c>
    </row>
    <row r="48" spans="2:15" x14ac:dyDescent="0.25">
      <c r="B48" s="156">
        <v>30</v>
      </c>
      <c r="C48" s="157">
        <f t="shared" si="6"/>
        <v>1.0799999999999998</v>
      </c>
      <c r="D48" s="157">
        <f t="shared" si="7"/>
        <v>1.0799999999999998</v>
      </c>
      <c r="E48" s="158">
        <f t="shared" si="1"/>
        <v>0.98913920124743859</v>
      </c>
      <c r="F48" s="157">
        <f t="shared" si="2"/>
        <v>0.98913920124743859</v>
      </c>
      <c r="G48" s="157">
        <f t="shared" si="8"/>
        <v>4.7041023650717069</v>
      </c>
      <c r="H48" s="159">
        <f t="shared" si="3"/>
        <v>0.64252867023552429</v>
      </c>
      <c r="I48" s="157" t="str">
        <f t="shared" si="13"/>
        <v/>
      </c>
      <c r="J48" s="157" t="str">
        <f t="shared" si="10"/>
        <v/>
      </c>
      <c r="K48" s="157" t="str">
        <f t="shared" si="11"/>
        <v/>
      </c>
      <c r="L48" s="157" t="str">
        <f t="shared" si="12"/>
        <v/>
      </c>
      <c r="M48" s="160">
        <f t="shared" si="0"/>
        <v>928.9559999999999</v>
      </c>
      <c r="N48" s="160">
        <f t="shared" si="4"/>
        <v>928.9559999999999</v>
      </c>
      <c r="O48" s="161">
        <f t="shared" si="5"/>
        <v>1857.9119999999998</v>
      </c>
    </row>
    <row r="49" spans="2:15" x14ac:dyDescent="0.25">
      <c r="B49" s="156">
        <v>31</v>
      </c>
      <c r="C49" s="157">
        <f t="shared" si="6"/>
        <v>1.0799999999999998</v>
      </c>
      <c r="D49" s="157">
        <f t="shared" si="7"/>
        <v>1.0799999999999998</v>
      </c>
      <c r="E49" s="158">
        <f t="shared" si="1"/>
        <v>0.98913920124743859</v>
      </c>
      <c r="F49" s="157">
        <f t="shared" si="2"/>
        <v>0.98913920124743859</v>
      </c>
      <c r="G49" s="157">
        <f t="shared" si="8"/>
        <v>3.8058239625768295</v>
      </c>
      <c r="H49" s="159">
        <f t="shared" si="3"/>
        <v>0.51983371535064549</v>
      </c>
      <c r="I49" s="157" t="str">
        <f t="shared" si="13"/>
        <v/>
      </c>
      <c r="J49" s="157" t="str">
        <f t="shared" si="10"/>
        <v/>
      </c>
      <c r="K49" s="157" t="str">
        <f t="shared" si="11"/>
        <v/>
      </c>
      <c r="L49" s="157" t="str">
        <f t="shared" si="12"/>
        <v/>
      </c>
      <c r="M49" s="160">
        <f t="shared" si="0"/>
        <v>928.9559999999999</v>
      </c>
      <c r="N49" s="160">
        <f t="shared" si="4"/>
        <v>928.9559999999999</v>
      </c>
      <c r="O49" s="161">
        <f t="shared" si="5"/>
        <v>1857.9119999999998</v>
      </c>
    </row>
    <row r="50" spans="2:15" x14ac:dyDescent="0.25">
      <c r="B50" s="156">
        <v>32</v>
      </c>
      <c r="C50" s="157">
        <f t="shared" si="6"/>
        <v>1.0799999999999998</v>
      </c>
      <c r="D50" s="157">
        <f t="shared" si="7"/>
        <v>1.0799999999999998</v>
      </c>
      <c r="E50" s="158">
        <f t="shared" si="1"/>
        <v>0.98913920124743859</v>
      </c>
      <c r="F50" s="157">
        <f t="shared" si="2"/>
        <v>0.98913920124743859</v>
      </c>
      <c r="G50" s="157">
        <f t="shared" si="8"/>
        <v>2.9075455600819522</v>
      </c>
      <c r="H50" s="159">
        <f t="shared" si="3"/>
        <v>0.39713876046576674</v>
      </c>
      <c r="I50" s="157" t="str">
        <f t="shared" si="13"/>
        <v/>
      </c>
      <c r="J50" s="157" t="str">
        <f t="shared" si="10"/>
        <v/>
      </c>
      <c r="K50" s="157" t="str">
        <f t="shared" si="11"/>
        <v/>
      </c>
      <c r="L50" s="157" t="str">
        <f t="shared" si="12"/>
        <v/>
      </c>
      <c r="M50" s="160">
        <f t="shared" ref="M50:M78" si="14">IF(E51&gt;0,$S$10*$S$11,0)</f>
        <v>928.9559999999999</v>
      </c>
      <c r="N50" s="160">
        <f t="shared" si="4"/>
        <v>928.9559999999999</v>
      </c>
      <c r="O50" s="161">
        <f t="shared" si="5"/>
        <v>1857.9119999999998</v>
      </c>
    </row>
    <row r="51" spans="2:15" x14ac:dyDescent="0.25">
      <c r="B51" s="156">
        <v>33</v>
      </c>
      <c r="C51" s="157">
        <f t="shared" si="6"/>
        <v>1.0799999999999998</v>
      </c>
      <c r="D51" s="157">
        <f t="shared" si="7"/>
        <v>1.0799999999999998</v>
      </c>
      <c r="E51" s="158">
        <f t="shared" ref="E51:E78" si="15">IF(E50=0,IF(H50&lt;$G$9,0,$C$11),IF(H50&lt;$G$8,0,E50))</f>
        <v>0.98913920124743859</v>
      </c>
      <c r="F51" s="157">
        <f t="shared" ref="F51:F78" si="16">IF(F50=0,IF(H50&lt;$G$9,0,IF(H50&lt;$G$10,0,$C$11)),IF(H50&lt;$G$8,0,F50))</f>
        <v>0.98913920124743859</v>
      </c>
      <c r="G51" s="157">
        <f t="shared" si="8"/>
        <v>2.0092671575870753</v>
      </c>
      <c r="H51" s="159">
        <f t="shared" ref="H51:H78" si="17">+G51/$G$7</f>
        <v>0.27444380558088805</v>
      </c>
      <c r="I51" s="157" t="str">
        <f t="shared" si="13"/>
        <v/>
      </c>
      <c r="J51" s="157" t="str">
        <f t="shared" si="10"/>
        <v/>
      </c>
      <c r="K51" s="157" t="str">
        <f t="shared" si="11"/>
        <v/>
      </c>
      <c r="L51" s="157" t="str">
        <f t="shared" si="12"/>
        <v/>
      </c>
      <c r="M51" s="160">
        <f t="shared" si="14"/>
        <v>928.9559999999999</v>
      </c>
      <c r="N51" s="160">
        <f t="shared" ref="N51:N78" si="18">IF(F52&gt;0,$S$10*$S$11,0)</f>
        <v>928.9559999999999</v>
      </c>
      <c r="O51" s="161">
        <f t="shared" si="5"/>
        <v>1857.9119999999998</v>
      </c>
    </row>
    <row r="52" spans="2:15" x14ac:dyDescent="0.25">
      <c r="B52" s="156">
        <v>34</v>
      </c>
      <c r="C52" s="157">
        <f t="shared" si="6"/>
        <v>1.0799999999999998</v>
      </c>
      <c r="D52" s="157">
        <f t="shared" si="7"/>
        <v>1.0799999999999998</v>
      </c>
      <c r="E52" s="158">
        <f t="shared" si="15"/>
        <v>0.98913920124743859</v>
      </c>
      <c r="F52" s="157">
        <f t="shared" si="16"/>
        <v>0.98913920124743859</v>
      </c>
      <c r="G52" s="157">
        <f t="shared" si="8"/>
        <v>1.1109887550921984</v>
      </c>
      <c r="H52" s="159">
        <f t="shared" si="17"/>
        <v>0.15174885069600932</v>
      </c>
      <c r="I52" s="157" t="str">
        <f t="shared" si="13"/>
        <v/>
      </c>
      <c r="J52" s="157" t="str">
        <f>+IF(F51=0,IF(F52&gt;0,"ENCENDIDO BOMBA 2",""),"")</f>
        <v/>
      </c>
      <c r="K52" s="157" t="str">
        <f t="shared" si="11"/>
        <v/>
      </c>
      <c r="L52" s="157" t="str">
        <f t="shared" si="12"/>
        <v/>
      </c>
      <c r="M52" s="160">
        <f t="shared" si="14"/>
        <v>0</v>
      </c>
      <c r="N52" s="160">
        <f t="shared" si="18"/>
        <v>0</v>
      </c>
      <c r="O52" s="161">
        <f t="shared" si="5"/>
        <v>0</v>
      </c>
    </row>
    <row r="53" spans="2:15" x14ac:dyDescent="0.25">
      <c r="B53" s="156">
        <v>35</v>
      </c>
      <c r="C53" s="157">
        <f t="shared" si="6"/>
        <v>1.0799999999999998</v>
      </c>
      <c r="D53" s="157">
        <f t="shared" si="7"/>
        <v>1.0799999999999998</v>
      </c>
      <c r="E53" s="158">
        <f t="shared" si="15"/>
        <v>0</v>
      </c>
      <c r="F53" s="157">
        <f t="shared" si="16"/>
        <v>0</v>
      </c>
      <c r="G53" s="157">
        <f t="shared" si="8"/>
        <v>2.1909887550921985</v>
      </c>
      <c r="H53" s="159">
        <f t="shared" si="17"/>
        <v>0.29926497810999864</v>
      </c>
      <c r="I53" s="157" t="str">
        <f t="shared" si="13"/>
        <v/>
      </c>
      <c r="J53" s="157" t="str">
        <f t="shared" si="10"/>
        <v/>
      </c>
      <c r="K53" s="157" t="str">
        <f t="shared" si="11"/>
        <v>APAGADO BOMBAS</v>
      </c>
      <c r="L53" s="157" t="str">
        <f t="shared" si="12"/>
        <v>APAGADO BOMBAS</v>
      </c>
      <c r="M53" s="160">
        <f t="shared" si="14"/>
        <v>0</v>
      </c>
      <c r="N53" s="160">
        <f t="shared" si="18"/>
        <v>0</v>
      </c>
      <c r="O53" s="161">
        <f t="shared" si="5"/>
        <v>0</v>
      </c>
    </row>
    <row r="54" spans="2:15" x14ac:dyDescent="0.25">
      <c r="B54" s="156">
        <v>36</v>
      </c>
      <c r="C54" s="157">
        <f t="shared" si="6"/>
        <v>1.0799999999999998</v>
      </c>
      <c r="D54" s="157">
        <f t="shared" si="7"/>
        <v>1.0799999999999998</v>
      </c>
      <c r="E54" s="158">
        <f t="shared" si="15"/>
        <v>0</v>
      </c>
      <c r="F54" s="157">
        <f t="shared" si="16"/>
        <v>0</v>
      </c>
      <c r="G54" s="157">
        <f t="shared" si="8"/>
        <v>3.2709887550921986</v>
      </c>
      <c r="H54" s="159">
        <f t="shared" si="17"/>
        <v>0.44678110552398792</v>
      </c>
      <c r="I54" s="157" t="str">
        <f t="shared" si="13"/>
        <v/>
      </c>
      <c r="J54" s="157" t="str">
        <f t="shared" si="10"/>
        <v/>
      </c>
      <c r="K54" s="157" t="str">
        <f t="shared" si="11"/>
        <v/>
      </c>
      <c r="L54" s="157" t="str">
        <f t="shared" si="12"/>
        <v/>
      </c>
      <c r="M54" s="160">
        <f t="shared" si="14"/>
        <v>0</v>
      </c>
      <c r="N54" s="160">
        <f t="shared" si="18"/>
        <v>0</v>
      </c>
      <c r="O54" s="161">
        <f t="shared" si="5"/>
        <v>0</v>
      </c>
    </row>
    <row r="55" spans="2:15" x14ac:dyDescent="0.25">
      <c r="B55" s="156">
        <v>37</v>
      </c>
      <c r="C55" s="157">
        <f t="shared" si="6"/>
        <v>1.0799999999999998</v>
      </c>
      <c r="D55" s="157">
        <f t="shared" si="7"/>
        <v>1.0799999999999998</v>
      </c>
      <c r="E55" s="158">
        <f t="shared" si="15"/>
        <v>0</v>
      </c>
      <c r="F55" s="157">
        <f t="shared" si="16"/>
        <v>0</v>
      </c>
      <c r="G55" s="157">
        <f t="shared" si="8"/>
        <v>4.3509887550921986</v>
      </c>
      <c r="H55" s="159">
        <f t="shared" si="17"/>
        <v>0.5942972329379772</v>
      </c>
      <c r="I55" s="157" t="str">
        <f t="shared" si="13"/>
        <v/>
      </c>
      <c r="J55" s="157" t="str">
        <f t="shared" si="10"/>
        <v/>
      </c>
      <c r="K55" s="157" t="str">
        <f t="shared" si="11"/>
        <v/>
      </c>
      <c r="L55" s="157" t="str">
        <f t="shared" si="12"/>
        <v/>
      </c>
      <c r="M55" s="160">
        <f t="shared" si="14"/>
        <v>0</v>
      </c>
      <c r="N55" s="160">
        <f t="shared" si="18"/>
        <v>0</v>
      </c>
      <c r="O55" s="161">
        <f t="shared" si="5"/>
        <v>0</v>
      </c>
    </row>
    <row r="56" spans="2:15" x14ac:dyDescent="0.25">
      <c r="B56" s="156">
        <v>38</v>
      </c>
      <c r="C56" s="157">
        <f t="shared" si="6"/>
        <v>1.0799999999999998</v>
      </c>
      <c r="D56" s="157">
        <f t="shared" si="7"/>
        <v>1.0799999999999998</v>
      </c>
      <c r="E56" s="158">
        <f t="shared" si="15"/>
        <v>0</v>
      </c>
      <c r="F56" s="157">
        <f t="shared" si="16"/>
        <v>0</v>
      </c>
      <c r="G56" s="157">
        <f t="shared" si="8"/>
        <v>5.4309887550921987</v>
      </c>
      <c r="H56" s="159">
        <f t="shared" si="17"/>
        <v>0.74181336035196654</v>
      </c>
      <c r="I56" s="157" t="str">
        <f t="shared" si="13"/>
        <v/>
      </c>
      <c r="J56" s="157" t="str">
        <f t="shared" si="10"/>
        <v/>
      </c>
      <c r="K56" s="157" t="str">
        <f t="shared" si="11"/>
        <v/>
      </c>
      <c r="L56" s="157" t="str">
        <f t="shared" si="12"/>
        <v/>
      </c>
      <c r="M56" s="160">
        <f t="shared" si="14"/>
        <v>928.9559999999999</v>
      </c>
      <c r="N56" s="160">
        <f t="shared" si="18"/>
        <v>0</v>
      </c>
      <c r="O56" s="161">
        <f t="shared" si="5"/>
        <v>928.9559999999999</v>
      </c>
    </row>
    <row r="57" spans="2:15" x14ac:dyDescent="0.25">
      <c r="B57" s="156">
        <v>39</v>
      </c>
      <c r="C57" s="157">
        <f t="shared" si="6"/>
        <v>1.0799999999999998</v>
      </c>
      <c r="D57" s="157">
        <f t="shared" si="7"/>
        <v>1.0799999999999998</v>
      </c>
      <c r="E57" s="158">
        <f t="shared" si="15"/>
        <v>0.98913920124743859</v>
      </c>
      <c r="F57" s="157">
        <f t="shared" si="16"/>
        <v>0</v>
      </c>
      <c r="G57" s="157">
        <f t="shared" si="8"/>
        <v>5.5218495538447598</v>
      </c>
      <c r="H57" s="159">
        <f t="shared" si="17"/>
        <v>0.7542239466165217</v>
      </c>
      <c r="I57" s="157" t="str">
        <f t="shared" si="13"/>
        <v>ENCENDIDO BOMBA 1</v>
      </c>
      <c r="J57" s="157" t="str">
        <f t="shared" si="10"/>
        <v/>
      </c>
      <c r="K57" s="157" t="str">
        <f t="shared" si="11"/>
        <v/>
      </c>
      <c r="L57" s="157" t="str">
        <f t="shared" si="12"/>
        <v>ENCENDIDO BOMBA 1</v>
      </c>
      <c r="M57" s="160">
        <f t="shared" si="14"/>
        <v>928.9559999999999</v>
      </c>
      <c r="N57" s="160">
        <f t="shared" si="18"/>
        <v>0</v>
      </c>
      <c r="O57" s="161">
        <f t="shared" si="5"/>
        <v>928.9559999999999</v>
      </c>
    </row>
    <row r="58" spans="2:15" x14ac:dyDescent="0.25">
      <c r="B58" s="156">
        <v>40</v>
      </c>
      <c r="C58" s="157">
        <f t="shared" si="6"/>
        <v>1.0799999999999998</v>
      </c>
      <c r="D58" s="157">
        <f t="shared" si="7"/>
        <v>1.0799999999999998</v>
      </c>
      <c r="E58" s="158">
        <f t="shared" si="15"/>
        <v>0.98913920124743859</v>
      </c>
      <c r="F58" s="157">
        <f t="shared" si="16"/>
        <v>0</v>
      </c>
      <c r="G58" s="157">
        <f t="shared" si="8"/>
        <v>5.612710352597321</v>
      </c>
      <c r="H58" s="159">
        <f t="shared" si="17"/>
        <v>0.76663453288107697</v>
      </c>
      <c r="I58" s="157" t="str">
        <f t="shared" si="13"/>
        <v/>
      </c>
      <c r="J58" s="157" t="str">
        <f>+IF(F57=0,IF(F58&gt;0,"ENCENDIDO BOMBA 2",""),"")</f>
        <v/>
      </c>
      <c r="K58" s="157" t="str">
        <f>+IF(F57&gt;0,IF(F58=0,"APAGADO BOMBAS",""),"")</f>
        <v/>
      </c>
      <c r="L58" s="157" t="str">
        <f t="shared" si="12"/>
        <v/>
      </c>
      <c r="M58" s="160">
        <f t="shared" si="14"/>
        <v>928.9559999999999</v>
      </c>
      <c r="N58" s="160">
        <f t="shared" si="18"/>
        <v>0</v>
      </c>
      <c r="O58" s="161">
        <f t="shared" si="5"/>
        <v>928.9559999999999</v>
      </c>
    </row>
    <row r="59" spans="2:15" x14ac:dyDescent="0.25">
      <c r="B59" s="156">
        <v>41</v>
      </c>
      <c r="C59" s="157">
        <f t="shared" si="6"/>
        <v>1.0799999999999998</v>
      </c>
      <c r="D59" s="157">
        <f t="shared" si="7"/>
        <v>1.0799999999999998</v>
      </c>
      <c r="E59" s="158">
        <f t="shared" si="15"/>
        <v>0.98913920124743859</v>
      </c>
      <c r="F59" s="157">
        <f t="shared" si="16"/>
        <v>0</v>
      </c>
      <c r="G59" s="157">
        <f t="shared" si="8"/>
        <v>5.7035711513498821</v>
      </c>
      <c r="H59" s="159">
        <f t="shared" si="17"/>
        <v>0.77904511914563224</v>
      </c>
      <c r="I59" s="157" t="str">
        <f t="shared" si="13"/>
        <v/>
      </c>
      <c r="J59" s="157" t="str">
        <f t="shared" si="10"/>
        <v/>
      </c>
      <c r="K59" s="157" t="str">
        <f>+IF(F58&gt;0,IF(F59=0,"APAGADO BOMBAS",""),"")</f>
        <v/>
      </c>
      <c r="L59" s="157" t="str">
        <f t="shared" si="12"/>
        <v/>
      </c>
      <c r="M59" s="160">
        <f t="shared" si="14"/>
        <v>928.9559999999999</v>
      </c>
      <c r="N59" s="160">
        <f t="shared" si="18"/>
        <v>0</v>
      </c>
      <c r="O59" s="161">
        <f t="shared" si="5"/>
        <v>928.9559999999999</v>
      </c>
    </row>
    <row r="60" spans="2:15" x14ac:dyDescent="0.25">
      <c r="B60" s="156">
        <v>42</v>
      </c>
      <c r="C60" s="157">
        <f t="shared" si="6"/>
        <v>1.0799999999999998</v>
      </c>
      <c r="D60" s="157">
        <f t="shared" si="7"/>
        <v>1.0799999999999998</v>
      </c>
      <c r="E60" s="158">
        <f t="shared" si="15"/>
        <v>0.98913920124743859</v>
      </c>
      <c r="F60" s="157">
        <f t="shared" si="16"/>
        <v>0</v>
      </c>
      <c r="G60" s="157">
        <f t="shared" si="8"/>
        <v>5.7944319501024433</v>
      </c>
      <c r="H60" s="159">
        <f t="shared" si="17"/>
        <v>0.79145570541018739</v>
      </c>
      <c r="I60" s="157" t="str">
        <f t="shared" si="13"/>
        <v/>
      </c>
      <c r="J60" s="157" t="str">
        <f t="shared" si="10"/>
        <v/>
      </c>
      <c r="K60" s="157" t="str">
        <f t="shared" ref="K60:K71" si="19">+IF(F59&gt;0,IF(F60=0,"APAGADO BOMBAS",""),"")</f>
        <v/>
      </c>
      <c r="L60" s="157" t="str">
        <f t="shared" si="12"/>
        <v/>
      </c>
      <c r="M60" s="160">
        <f t="shared" si="14"/>
        <v>928.9559999999999</v>
      </c>
      <c r="N60" s="160">
        <f t="shared" si="18"/>
        <v>0</v>
      </c>
      <c r="O60" s="161">
        <f t="shared" si="5"/>
        <v>928.9559999999999</v>
      </c>
    </row>
    <row r="61" spans="2:15" x14ac:dyDescent="0.25">
      <c r="B61" s="156">
        <v>43</v>
      </c>
      <c r="C61" s="157">
        <f t="shared" si="6"/>
        <v>1.0799999999999998</v>
      </c>
      <c r="D61" s="157">
        <f t="shared" si="7"/>
        <v>1.0799999999999998</v>
      </c>
      <c r="E61" s="158">
        <f t="shared" si="15"/>
        <v>0.98913920124743859</v>
      </c>
      <c r="F61" s="157">
        <f t="shared" si="16"/>
        <v>0</v>
      </c>
      <c r="G61" s="157">
        <f t="shared" si="8"/>
        <v>5.8852927488550044</v>
      </c>
      <c r="H61" s="159">
        <f t="shared" si="17"/>
        <v>0.80386629167474266</v>
      </c>
      <c r="I61" s="157" t="str">
        <f t="shared" si="13"/>
        <v/>
      </c>
      <c r="J61" s="157" t="str">
        <f t="shared" si="10"/>
        <v/>
      </c>
      <c r="K61" s="157" t="str">
        <f t="shared" si="19"/>
        <v/>
      </c>
      <c r="L61" s="157" t="str">
        <f t="shared" si="12"/>
        <v/>
      </c>
      <c r="M61" s="160">
        <f t="shared" si="14"/>
        <v>928.9559999999999</v>
      </c>
      <c r="N61" s="160">
        <f t="shared" si="18"/>
        <v>0</v>
      </c>
      <c r="O61" s="161">
        <f t="shared" si="5"/>
        <v>928.9559999999999</v>
      </c>
    </row>
    <row r="62" spans="2:15" x14ac:dyDescent="0.25">
      <c r="B62" s="156">
        <v>44</v>
      </c>
      <c r="C62" s="157">
        <f t="shared" si="6"/>
        <v>1.0799999999999998</v>
      </c>
      <c r="D62" s="157">
        <f t="shared" si="7"/>
        <v>1.0799999999999998</v>
      </c>
      <c r="E62" s="158">
        <f t="shared" si="15"/>
        <v>0.98913920124743859</v>
      </c>
      <c r="F62" s="157">
        <f t="shared" si="16"/>
        <v>0</v>
      </c>
      <c r="G62" s="157">
        <f t="shared" si="8"/>
        <v>5.9761535476075656</v>
      </c>
      <c r="H62" s="159">
        <f t="shared" si="17"/>
        <v>0.81627687793929793</v>
      </c>
      <c r="I62" s="157" t="str">
        <f t="shared" si="13"/>
        <v/>
      </c>
      <c r="J62" s="157" t="str">
        <f t="shared" si="10"/>
        <v/>
      </c>
      <c r="K62" s="157" t="str">
        <f t="shared" si="19"/>
        <v/>
      </c>
      <c r="L62" s="157" t="str">
        <f t="shared" si="12"/>
        <v/>
      </c>
      <c r="M62" s="160">
        <f t="shared" si="14"/>
        <v>928.9559999999999</v>
      </c>
      <c r="N62" s="160">
        <f t="shared" si="18"/>
        <v>0</v>
      </c>
      <c r="O62" s="161">
        <f t="shared" si="5"/>
        <v>928.9559999999999</v>
      </c>
    </row>
    <row r="63" spans="2:15" x14ac:dyDescent="0.25">
      <c r="B63" s="156">
        <v>45</v>
      </c>
      <c r="C63" s="157">
        <f t="shared" si="6"/>
        <v>1.0799999999999998</v>
      </c>
      <c r="D63" s="157">
        <f t="shared" si="7"/>
        <v>1.0799999999999998</v>
      </c>
      <c r="E63" s="158">
        <f t="shared" si="15"/>
        <v>0.98913920124743859</v>
      </c>
      <c r="F63" s="157">
        <f t="shared" si="16"/>
        <v>0</v>
      </c>
      <c r="G63" s="157">
        <f t="shared" si="8"/>
        <v>6.0670143463601267</v>
      </c>
      <c r="H63" s="159">
        <f t="shared" si="17"/>
        <v>0.82868746420385309</v>
      </c>
      <c r="I63" s="157" t="str">
        <f t="shared" si="13"/>
        <v/>
      </c>
      <c r="J63" s="157" t="str">
        <f t="shared" si="10"/>
        <v/>
      </c>
      <c r="K63" s="157" t="str">
        <f t="shared" si="19"/>
        <v/>
      </c>
      <c r="L63" s="157" t="str">
        <f t="shared" si="12"/>
        <v/>
      </c>
      <c r="M63" s="160">
        <f t="shared" si="14"/>
        <v>928.9559999999999</v>
      </c>
      <c r="N63" s="160">
        <f t="shared" si="18"/>
        <v>0</v>
      </c>
      <c r="O63" s="161">
        <f t="shared" si="5"/>
        <v>928.9559999999999</v>
      </c>
    </row>
    <row r="64" spans="2:15" x14ac:dyDescent="0.25">
      <c r="B64" s="156">
        <v>46</v>
      </c>
      <c r="C64" s="157">
        <f t="shared" si="6"/>
        <v>1.0799999999999998</v>
      </c>
      <c r="D64" s="157">
        <f t="shared" si="7"/>
        <v>1.0799999999999998</v>
      </c>
      <c r="E64" s="158">
        <f t="shared" si="15"/>
        <v>0.98913920124743859</v>
      </c>
      <c r="F64" s="157">
        <f t="shared" si="16"/>
        <v>0</v>
      </c>
      <c r="G64" s="157">
        <f t="shared" si="8"/>
        <v>6.1578751451126879</v>
      </c>
      <c r="H64" s="159">
        <f t="shared" si="17"/>
        <v>0.84109805046840835</v>
      </c>
      <c r="I64" s="157" t="str">
        <f t="shared" si="13"/>
        <v/>
      </c>
      <c r="J64" s="157" t="str">
        <f t="shared" si="10"/>
        <v/>
      </c>
      <c r="K64" s="157" t="str">
        <f t="shared" si="19"/>
        <v/>
      </c>
      <c r="L64" s="157" t="str">
        <f t="shared" si="12"/>
        <v/>
      </c>
      <c r="M64" s="160">
        <f t="shared" si="14"/>
        <v>928.9559999999999</v>
      </c>
      <c r="N64" s="160">
        <f t="shared" si="18"/>
        <v>0</v>
      </c>
      <c r="O64" s="161">
        <f t="shared" si="5"/>
        <v>928.9559999999999</v>
      </c>
    </row>
    <row r="65" spans="2:15" x14ac:dyDescent="0.25">
      <c r="B65" s="156">
        <v>47</v>
      </c>
      <c r="C65" s="157">
        <f t="shared" si="6"/>
        <v>1.0799999999999998</v>
      </c>
      <c r="D65" s="157">
        <f t="shared" si="7"/>
        <v>1.0799999999999998</v>
      </c>
      <c r="E65" s="158">
        <f t="shared" si="15"/>
        <v>0.98913920124743859</v>
      </c>
      <c r="F65" s="157">
        <f t="shared" si="16"/>
        <v>0</v>
      </c>
      <c r="G65" s="157">
        <f t="shared" si="8"/>
        <v>6.248735943865249</v>
      </c>
      <c r="H65" s="159">
        <f t="shared" si="17"/>
        <v>0.85350863673296362</v>
      </c>
      <c r="I65" s="157" t="str">
        <f t="shared" si="13"/>
        <v/>
      </c>
      <c r="J65" s="157" t="str">
        <f>+IF(F64=0,IF(F65&gt;0,"ENCENDIDO BOMBA 2",""),"")</f>
        <v/>
      </c>
      <c r="K65" s="157" t="str">
        <f t="shared" si="19"/>
        <v/>
      </c>
      <c r="L65" s="157" t="str">
        <f t="shared" si="12"/>
        <v/>
      </c>
      <c r="M65" s="160">
        <f t="shared" si="14"/>
        <v>928.9559999999999</v>
      </c>
      <c r="N65" s="160">
        <f t="shared" si="18"/>
        <v>0</v>
      </c>
      <c r="O65" s="161">
        <f t="shared" si="5"/>
        <v>928.9559999999999</v>
      </c>
    </row>
    <row r="66" spans="2:15" x14ac:dyDescent="0.25">
      <c r="B66" s="156">
        <v>48</v>
      </c>
      <c r="C66" s="157">
        <f t="shared" si="6"/>
        <v>1.0799999999999998</v>
      </c>
      <c r="D66" s="157">
        <f t="shared" si="7"/>
        <v>1.0799999999999998</v>
      </c>
      <c r="E66" s="158">
        <f t="shared" si="15"/>
        <v>0.98913920124743859</v>
      </c>
      <c r="F66" s="157">
        <f t="shared" si="16"/>
        <v>0</v>
      </c>
      <c r="G66" s="157">
        <f t="shared" si="8"/>
        <v>6.3395967426178101</v>
      </c>
      <c r="H66" s="159">
        <f t="shared" si="17"/>
        <v>0.86591922299751878</v>
      </c>
      <c r="I66" s="157" t="str">
        <f t="shared" si="13"/>
        <v/>
      </c>
      <c r="J66" s="157" t="str">
        <f t="shared" si="10"/>
        <v/>
      </c>
      <c r="K66" s="157" t="str">
        <f t="shared" si="19"/>
        <v/>
      </c>
      <c r="L66" s="157" t="str">
        <f t="shared" si="12"/>
        <v/>
      </c>
      <c r="M66" s="160">
        <f t="shared" si="14"/>
        <v>928.9559999999999</v>
      </c>
      <c r="N66" s="160">
        <f t="shared" si="18"/>
        <v>0</v>
      </c>
      <c r="O66" s="161">
        <f t="shared" si="5"/>
        <v>928.9559999999999</v>
      </c>
    </row>
    <row r="67" spans="2:15" x14ac:dyDescent="0.25">
      <c r="B67" s="156">
        <v>49</v>
      </c>
      <c r="C67" s="157">
        <f t="shared" si="6"/>
        <v>1.0799999999999998</v>
      </c>
      <c r="D67" s="157">
        <f t="shared" si="7"/>
        <v>1.0799999999999998</v>
      </c>
      <c r="E67" s="158">
        <f t="shared" si="15"/>
        <v>0.98913920124743859</v>
      </c>
      <c r="F67" s="157">
        <f t="shared" si="16"/>
        <v>0</v>
      </c>
      <c r="G67" s="157">
        <f t="shared" si="8"/>
        <v>6.4304575413703713</v>
      </c>
      <c r="H67" s="159">
        <f t="shared" si="17"/>
        <v>0.87832980926207405</v>
      </c>
      <c r="I67" s="157" t="str">
        <f t="shared" si="13"/>
        <v/>
      </c>
      <c r="J67" s="157" t="str">
        <f>+IF(F66=0,IF(F67&gt;0,"ENCENDIDO BOMBA 2",""),"")</f>
        <v/>
      </c>
      <c r="K67" s="157" t="str">
        <f t="shared" si="19"/>
        <v/>
      </c>
      <c r="L67" s="157" t="str">
        <f t="shared" si="12"/>
        <v/>
      </c>
      <c r="M67" s="160">
        <f t="shared" si="14"/>
        <v>928.9559999999999</v>
      </c>
      <c r="N67" s="160">
        <f t="shared" si="18"/>
        <v>0</v>
      </c>
      <c r="O67" s="161">
        <f t="shared" si="5"/>
        <v>928.9559999999999</v>
      </c>
    </row>
    <row r="68" spans="2:15" x14ac:dyDescent="0.25">
      <c r="B68" s="156">
        <v>50</v>
      </c>
      <c r="C68" s="157">
        <f t="shared" si="6"/>
        <v>1.0799999999999998</v>
      </c>
      <c r="D68" s="157">
        <f t="shared" si="7"/>
        <v>1.0799999999999998</v>
      </c>
      <c r="E68" s="158">
        <f t="shared" si="15"/>
        <v>0.98913920124743859</v>
      </c>
      <c r="F68" s="157">
        <f t="shared" si="16"/>
        <v>0</v>
      </c>
      <c r="G68" s="157">
        <f t="shared" si="8"/>
        <v>6.5213183401229324</v>
      </c>
      <c r="H68" s="159">
        <f t="shared" si="17"/>
        <v>0.89074039552662931</v>
      </c>
      <c r="I68" s="157" t="str">
        <f t="shared" si="13"/>
        <v/>
      </c>
      <c r="J68" s="157" t="str">
        <f t="shared" si="10"/>
        <v/>
      </c>
      <c r="K68" s="157" t="str">
        <f t="shared" si="19"/>
        <v/>
      </c>
      <c r="L68" s="157" t="str">
        <f t="shared" si="12"/>
        <v/>
      </c>
      <c r="M68" s="160">
        <f t="shared" si="14"/>
        <v>928.9559999999999</v>
      </c>
      <c r="N68" s="160">
        <f t="shared" si="18"/>
        <v>0</v>
      </c>
      <c r="O68" s="161">
        <f t="shared" si="5"/>
        <v>928.9559999999999</v>
      </c>
    </row>
    <row r="69" spans="2:15" x14ac:dyDescent="0.25">
      <c r="B69" s="156">
        <v>51</v>
      </c>
      <c r="C69" s="157">
        <f t="shared" si="6"/>
        <v>1.0799999999999998</v>
      </c>
      <c r="D69" s="157">
        <f t="shared" si="7"/>
        <v>1.0799999999999998</v>
      </c>
      <c r="E69" s="158">
        <f t="shared" si="15"/>
        <v>0.98913920124743859</v>
      </c>
      <c r="F69" s="157">
        <f t="shared" si="16"/>
        <v>0</v>
      </c>
      <c r="G69" s="157">
        <f t="shared" si="8"/>
        <v>6.6121791388754936</v>
      </c>
      <c r="H69" s="159">
        <f t="shared" si="17"/>
        <v>0.90315098179118447</v>
      </c>
      <c r="I69" s="157" t="str">
        <f t="shared" si="13"/>
        <v/>
      </c>
      <c r="J69" s="157" t="str">
        <f t="shared" si="10"/>
        <v/>
      </c>
      <c r="K69" s="157" t="str">
        <f t="shared" si="19"/>
        <v/>
      </c>
      <c r="L69" s="157" t="str">
        <f t="shared" si="12"/>
        <v/>
      </c>
      <c r="M69" s="160">
        <f t="shared" si="14"/>
        <v>928.9559999999999</v>
      </c>
      <c r="N69" s="160">
        <f t="shared" si="18"/>
        <v>0</v>
      </c>
      <c r="O69" s="161">
        <f t="shared" si="5"/>
        <v>928.9559999999999</v>
      </c>
    </row>
    <row r="70" spans="2:15" x14ac:dyDescent="0.25">
      <c r="B70" s="156">
        <v>52</v>
      </c>
      <c r="C70" s="157">
        <f t="shared" si="6"/>
        <v>1.0799999999999998</v>
      </c>
      <c r="D70" s="157">
        <f t="shared" si="7"/>
        <v>1.0799999999999998</v>
      </c>
      <c r="E70" s="158">
        <f t="shared" si="15"/>
        <v>0.98913920124743859</v>
      </c>
      <c r="F70" s="157">
        <f t="shared" si="16"/>
        <v>0</v>
      </c>
      <c r="G70" s="157">
        <f t="shared" si="8"/>
        <v>6.7030399376280547</v>
      </c>
      <c r="H70" s="159">
        <f t="shared" si="17"/>
        <v>0.91556156805573974</v>
      </c>
      <c r="I70" s="157" t="str">
        <f t="shared" si="13"/>
        <v/>
      </c>
      <c r="J70" s="157" t="str">
        <f t="shared" si="10"/>
        <v/>
      </c>
      <c r="K70" s="157" t="str">
        <f t="shared" si="19"/>
        <v/>
      </c>
      <c r="L70" s="157" t="str">
        <f t="shared" si="12"/>
        <v/>
      </c>
      <c r="M70" s="160">
        <f t="shared" si="14"/>
        <v>928.9559999999999</v>
      </c>
      <c r="N70" s="160">
        <f t="shared" si="18"/>
        <v>0</v>
      </c>
      <c r="O70" s="161">
        <f t="shared" si="5"/>
        <v>928.9559999999999</v>
      </c>
    </row>
    <row r="71" spans="2:15" x14ac:dyDescent="0.25">
      <c r="B71" s="156">
        <v>53</v>
      </c>
      <c r="C71" s="157">
        <f t="shared" si="6"/>
        <v>1.0799999999999998</v>
      </c>
      <c r="D71" s="157">
        <f t="shared" si="7"/>
        <v>1.0799999999999998</v>
      </c>
      <c r="E71" s="158">
        <f t="shared" si="15"/>
        <v>0.98913920124743859</v>
      </c>
      <c r="F71" s="157">
        <f t="shared" si="16"/>
        <v>0</v>
      </c>
      <c r="G71" s="157">
        <f t="shared" si="8"/>
        <v>6.7939007363806159</v>
      </c>
      <c r="H71" s="159">
        <f t="shared" si="17"/>
        <v>0.92797215432029501</v>
      </c>
      <c r="I71" s="157" t="str">
        <f t="shared" si="13"/>
        <v/>
      </c>
      <c r="J71" s="157" t="str">
        <f t="shared" si="10"/>
        <v/>
      </c>
      <c r="K71" s="157" t="str">
        <f t="shared" si="19"/>
        <v/>
      </c>
      <c r="L71" s="157" t="str">
        <f t="shared" si="12"/>
        <v/>
      </c>
      <c r="M71" s="160">
        <f t="shared" si="14"/>
        <v>928.9559999999999</v>
      </c>
      <c r="N71" s="160">
        <f t="shared" si="18"/>
        <v>0</v>
      </c>
      <c r="O71" s="161">
        <f t="shared" si="5"/>
        <v>928.9559999999999</v>
      </c>
    </row>
    <row r="72" spans="2:15" x14ac:dyDescent="0.25">
      <c r="B72" s="156">
        <v>54</v>
      </c>
      <c r="C72" s="157">
        <f t="shared" si="6"/>
        <v>1.0799999999999998</v>
      </c>
      <c r="D72" s="157">
        <f t="shared" si="7"/>
        <v>1.0799999999999998</v>
      </c>
      <c r="E72" s="158">
        <f t="shared" si="15"/>
        <v>0.98913920124743859</v>
      </c>
      <c r="F72" s="157">
        <f t="shared" si="16"/>
        <v>0</v>
      </c>
      <c r="G72" s="157">
        <f t="shared" si="8"/>
        <v>6.884761535133177</v>
      </c>
      <c r="H72" s="159">
        <f t="shared" si="17"/>
        <v>0.94038274058485016</v>
      </c>
      <c r="I72" s="157" t="str">
        <f t="shared" si="13"/>
        <v/>
      </c>
      <c r="J72" s="157" t="str">
        <f t="shared" si="10"/>
        <v/>
      </c>
      <c r="K72" s="157" t="str">
        <f>+IF(F71&gt;0,IF(F72=0,"APAGADO BOMBAS",""),"")</f>
        <v/>
      </c>
      <c r="L72" s="157" t="str">
        <f t="shared" si="12"/>
        <v/>
      </c>
      <c r="M72" s="160">
        <f t="shared" si="14"/>
        <v>928.9559999999999</v>
      </c>
      <c r="N72" s="160">
        <f t="shared" si="18"/>
        <v>0</v>
      </c>
      <c r="O72" s="161">
        <f t="shared" si="5"/>
        <v>928.9559999999999</v>
      </c>
    </row>
    <row r="73" spans="2:15" x14ac:dyDescent="0.25">
      <c r="B73" s="156">
        <v>55</v>
      </c>
      <c r="C73" s="157">
        <f t="shared" si="6"/>
        <v>1.0799999999999998</v>
      </c>
      <c r="D73" s="157">
        <f t="shared" si="7"/>
        <v>1.0799999999999998</v>
      </c>
      <c r="E73" s="158">
        <f t="shared" si="15"/>
        <v>0.98913920124743859</v>
      </c>
      <c r="F73" s="157">
        <f t="shared" si="16"/>
        <v>0</v>
      </c>
      <c r="G73" s="157">
        <f t="shared" si="8"/>
        <v>6.9756223338857382</v>
      </c>
      <c r="H73" s="159">
        <f t="shared" si="17"/>
        <v>0.95279332684940543</v>
      </c>
      <c r="I73" s="157" t="str">
        <f t="shared" si="13"/>
        <v/>
      </c>
      <c r="J73" s="157" t="str">
        <f t="shared" si="10"/>
        <v/>
      </c>
      <c r="K73" s="157" t="str">
        <f t="shared" ref="K73:K78" si="20">+IF(F72&gt;0,IF(F73=0,"APAGADO BOMBAS",""),"")</f>
        <v/>
      </c>
      <c r="L73" s="157" t="str">
        <f t="shared" si="12"/>
        <v/>
      </c>
      <c r="M73" s="160">
        <f t="shared" si="14"/>
        <v>928.9559999999999</v>
      </c>
      <c r="N73" s="160">
        <f t="shared" si="18"/>
        <v>0</v>
      </c>
      <c r="O73" s="161">
        <f t="shared" si="5"/>
        <v>928.9559999999999</v>
      </c>
    </row>
    <row r="74" spans="2:15" x14ac:dyDescent="0.25">
      <c r="B74" s="156">
        <v>56</v>
      </c>
      <c r="C74" s="157">
        <f t="shared" si="6"/>
        <v>1.0799999999999998</v>
      </c>
      <c r="D74" s="157">
        <f t="shared" si="7"/>
        <v>1.0799999999999998</v>
      </c>
      <c r="E74" s="158">
        <f t="shared" si="15"/>
        <v>0.98913920124743859</v>
      </c>
      <c r="F74" s="157">
        <f t="shared" si="16"/>
        <v>0</v>
      </c>
      <c r="G74" s="157">
        <f t="shared" si="8"/>
        <v>7.0664831326382993</v>
      </c>
      <c r="H74" s="159">
        <f t="shared" si="17"/>
        <v>0.9652039131139607</v>
      </c>
      <c r="I74" s="157" t="str">
        <f t="shared" si="13"/>
        <v/>
      </c>
      <c r="J74" s="157" t="str">
        <f>+IF(F73=0,IF(F74&gt;0,"ENCENDIDO BOMBA 2",""),"")</f>
        <v/>
      </c>
      <c r="K74" s="157" t="str">
        <f t="shared" si="20"/>
        <v/>
      </c>
      <c r="L74" s="157" t="str">
        <f t="shared" si="12"/>
        <v/>
      </c>
      <c r="M74" s="160">
        <f t="shared" si="14"/>
        <v>928.9559999999999</v>
      </c>
      <c r="N74" s="160">
        <f t="shared" si="18"/>
        <v>0</v>
      </c>
      <c r="O74" s="161">
        <f t="shared" si="5"/>
        <v>928.9559999999999</v>
      </c>
    </row>
    <row r="75" spans="2:15" x14ac:dyDescent="0.25">
      <c r="B75" s="156">
        <v>57</v>
      </c>
      <c r="C75" s="157">
        <f t="shared" si="6"/>
        <v>1.0799999999999998</v>
      </c>
      <c r="D75" s="157">
        <f t="shared" si="7"/>
        <v>1.0799999999999998</v>
      </c>
      <c r="E75" s="158">
        <f t="shared" si="15"/>
        <v>0.98913920124743859</v>
      </c>
      <c r="F75" s="157">
        <f t="shared" si="16"/>
        <v>0</v>
      </c>
      <c r="G75" s="157">
        <f t="shared" si="8"/>
        <v>7.1573439313908596</v>
      </c>
      <c r="H75" s="159">
        <f t="shared" si="17"/>
        <v>0.97761449937851574</v>
      </c>
      <c r="I75" s="157" t="str">
        <f t="shared" si="13"/>
        <v/>
      </c>
      <c r="J75" s="157" t="str">
        <f t="shared" si="10"/>
        <v/>
      </c>
      <c r="K75" s="157" t="str">
        <f t="shared" si="20"/>
        <v/>
      </c>
      <c r="L75" s="157" t="str">
        <f t="shared" si="12"/>
        <v/>
      </c>
      <c r="M75" s="160">
        <f t="shared" si="14"/>
        <v>928.9559999999999</v>
      </c>
      <c r="N75" s="160">
        <f t="shared" si="18"/>
        <v>0</v>
      </c>
      <c r="O75" s="161">
        <f t="shared" si="5"/>
        <v>928.9559999999999</v>
      </c>
    </row>
    <row r="76" spans="2:15" x14ac:dyDescent="0.25">
      <c r="B76" s="156">
        <v>58</v>
      </c>
      <c r="C76" s="157">
        <f t="shared" si="6"/>
        <v>1.0799999999999998</v>
      </c>
      <c r="D76" s="157">
        <f t="shared" si="7"/>
        <v>1.0799999999999998</v>
      </c>
      <c r="E76" s="158">
        <f t="shared" si="15"/>
        <v>0.98913920124743859</v>
      </c>
      <c r="F76" s="157">
        <f t="shared" si="16"/>
        <v>0</v>
      </c>
      <c r="G76" s="157">
        <f t="shared" si="8"/>
        <v>7.2482047301434198</v>
      </c>
      <c r="H76" s="159">
        <f t="shared" si="17"/>
        <v>0.9900250856430709</v>
      </c>
      <c r="I76" s="157" t="str">
        <f t="shared" si="13"/>
        <v/>
      </c>
      <c r="J76" s="157" t="str">
        <f t="shared" si="10"/>
        <v/>
      </c>
      <c r="K76" s="157" t="str">
        <f t="shared" si="20"/>
        <v/>
      </c>
      <c r="L76" s="157" t="str">
        <f t="shared" si="12"/>
        <v/>
      </c>
      <c r="M76" s="160">
        <f t="shared" si="14"/>
        <v>928.9559999999999</v>
      </c>
      <c r="N76" s="160">
        <f t="shared" si="18"/>
        <v>0</v>
      </c>
      <c r="O76" s="161">
        <f t="shared" si="5"/>
        <v>928.9559999999999</v>
      </c>
    </row>
    <row r="77" spans="2:15" x14ac:dyDescent="0.25">
      <c r="B77" s="156">
        <v>59</v>
      </c>
      <c r="C77" s="157">
        <f t="shared" si="6"/>
        <v>1.0799999999999998</v>
      </c>
      <c r="D77" s="157">
        <f t="shared" si="7"/>
        <v>1.0799999999999998</v>
      </c>
      <c r="E77" s="158">
        <f t="shared" si="15"/>
        <v>0.98913920124743859</v>
      </c>
      <c r="F77" s="157">
        <f t="shared" si="16"/>
        <v>0</v>
      </c>
      <c r="G77" s="157">
        <f t="shared" si="8"/>
        <v>7.3390655288959801</v>
      </c>
      <c r="H77" s="159">
        <f t="shared" si="17"/>
        <v>1.0024356719076259</v>
      </c>
      <c r="I77" s="157" t="str">
        <f t="shared" si="13"/>
        <v/>
      </c>
      <c r="J77" s="157" t="str">
        <f t="shared" si="10"/>
        <v/>
      </c>
      <c r="K77" s="157" t="str">
        <f t="shared" si="20"/>
        <v/>
      </c>
      <c r="L77" s="157" t="str">
        <f t="shared" si="12"/>
        <v/>
      </c>
      <c r="M77" s="160">
        <f t="shared" si="14"/>
        <v>928.9559999999999</v>
      </c>
      <c r="N77" s="160">
        <f t="shared" si="18"/>
        <v>928.9559999999999</v>
      </c>
      <c r="O77" s="161">
        <f t="shared" si="5"/>
        <v>1857.9119999999998</v>
      </c>
    </row>
    <row r="78" spans="2:15" ht="15.75" thickBot="1" x14ac:dyDescent="0.3">
      <c r="B78" s="162">
        <v>60</v>
      </c>
      <c r="C78" s="163">
        <f t="shared" si="6"/>
        <v>1.0799999999999998</v>
      </c>
      <c r="D78" s="163">
        <f t="shared" si="7"/>
        <v>1.0799999999999998</v>
      </c>
      <c r="E78" s="164">
        <f t="shared" si="15"/>
        <v>0.98913920124743859</v>
      </c>
      <c r="F78" s="163">
        <f t="shared" si="16"/>
        <v>0.98913920124743859</v>
      </c>
      <c r="G78" s="163">
        <f t="shared" si="8"/>
        <v>6.4407871264011014</v>
      </c>
      <c r="H78" s="165">
        <f t="shared" si="17"/>
        <v>0.87974071702274703</v>
      </c>
      <c r="I78" s="163" t="str">
        <f t="shared" si="13"/>
        <v/>
      </c>
      <c r="J78" s="163" t="str">
        <f t="shared" si="10"/>
        <v>ENCENDIDO BOMBA 2</v>
      </c>
      <c r="K78" s="163" t="str">
        <f t="shared" si="20"/>
        <v/>
      </c>
      <c r="L78" s="163" t="str">
        <f t="shared" si="12"/>
        <v>ENCENDIDO BOMBA 2</v>
      </c>
      <c r="M78" s="166">
        <f t="shared" si="14"/>
        <v>0</v>
      </c>
      <c r="N78" s="166">
        <f t="shared" si="18"/>
        <v>0</v>
      </c>
      <c r="O78" s="167">
        <f>SUM(M78:N78)</f>
        <v>0</v>
      </c>
    </row>
    <row r="79" spans="2:15" ht="37.5" customHeight="1" thickBot="1" x14ac:dyDescent="0.3">
      <c r="M79" s="197" t="s">
        <v>19</v>
      </c>
      <c r="N79" s="200"/>
      <c r="O79" s="140">
        <f>SUM(O18:O78)</f>
        <v>54808.403999999951</v>
      </c>
    </row>
    <row r="80" spans="2:15" x14ac:dyDescent="0.25">
      <c r="H80" t="s">
        <v>48</v>
      </c>
      <c r="L80" s="23">
        <f>+COUNTIF(L18:L78,"ENCENDIDO BOMBA 2")</f>
        <v>2</v>
      </c>
    </row>
    <row r="81" spans="12:12" x14ac:dyDescent="0.25">
      <c r="L81" s="23"/>
    </row>
  </sheetData>
  <mergeCells count="5">
    <mergeCell ref="B2:O2"/>
    <mergeCell ref="B4:D4"/>
    <mergeCell ref="F4:H4"/>
    <mergeCell ref="M4:O4"/>
    <mergeCell ref="M79:N7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landscape" horizontalDpi="300" verticalDpi="300" r:id="rId1"/>
  <colBreaks count="1" manualBreakCount="1">
    <brk id="50" max="30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pageSetUpPr fitToPage="1"/>
  </sheetPr>
  <dimension ref="A2:U81"/>
  <sheetViews>
    <sheetView tabSelected="1" view="pageBreakPreview" zoomScale="55" zoomScaleNormal="70" zoomScaleSheetLayoutView="55" workbookViewId="0">
      <selection activeCell="N85" sqref="N85"/>
    </sheetView>
  </sheetViews>
  <sheetFormatPr baseColWidth="10" defaultRowHeight="15" x14ac:dyDescent="0.25"/>
  <cols>
    <col min="1" max="1" width="3.140625" customWidth="1"/>
    <col min="2" max="2" width="19.5703125" customWidth="1"/>
    <col min="3" max="3" width="17.5703125" customWidth="1"/>
    <col min="4" max="4" width="19.85546875" customWidth="1"/>
    <col min="5" max="6" width="17.5703125" customWidth="1"/>
    <col min="7" max="7" width="22.28515625" customWidth="1"/>
    <col min="8" max="8" width="22.85546875" customWidth="1"/>
    <col min="9" max="9" width="3.85546875" hidden="1" customWidth="1"/>
    <col min="10" max="11" width="4.140625" hidden="1" customWidth="1"/>
    <col min="12" max="12" width="25.28515625" customWidth="1"/>
    <col min="13" max="13" width="20.85546875" customWidth="1"/>
    <col min="14" max="14" width="20.42578125" customWidth="1"/>
    <col min="15" max="15" width="18.28515625" customWidth="1"/>
    <col min="16" max="16" width="7.7109375" customWidth="1"/>
    <col min="17" max="17" width="16.28515625" customWidth="1"/>
    <col min="18" max="18" width="17.85546875" customWidth="1"/>
    <col min="19" max="19" width="16.140625" customWidth="1"/>
    <col min="20" max="20" width="16.85546875" customWidth="1"/>
    <col min="21" max="23" width="10" customWidth="1"/>
    <col min="24" max="24" width="14.140625" customWidth="1"/>
    <col min="25" max="25" width="14.85546875" customWidth="1"/>
    <col min="26" max="26" width="11" customWidth="1"/>
    <col min="27" max="27" width="14.5703125" customWidth="1"/>
    <col min="28" max="28" width="8.5703125" customWidth="1"/>
    <col min="29" max="31" width="10.140625" customWidth="1"/>
    <col min="32" max="34" width="11" bestFit="1" customWidth="1"/>
    <col min="35" max="35" width="5.85546875" bestFit="1" customWidth="1"/>
    <col min="36" max="36" width="4" customWidth="1"/>
    <col min="37" max="37" width="4.140625" customWidth="1"/>
    <col min="38" max="38" width="9.5703125" bestFit="1" customWidth="1"/>
    <col min="39" max="39" width="14.42578125" customWidth="1"/>
    <col min="40" max="40" width="20.140625" customWidth="1"/>
    <col min="41" max="41" width="18.85546875" customWidth="1"/>
    <col min="42" max="42" width="17" customWidth="1"/>
    <col min="43" max="43" width="20" customWidth="1"/>
    <col min="44" max="44" width="20.28515625" customWidth="1"/>
    <col min="45" max="45" width="22.140625" customWidth="1"/>
    <col min="46" max="46" width="19" customWidth="1"/>
    <col min="47" max="48" width="10" customWidth="1"/>
    <col min="49" max="49" width="7.42578125" customWidth="1"/>
    <col min="50" max="50" width="6.7109375" bestFit="1" customWidth="1"/>
  </cols>
  <sheetData>
    <row r="2" spans="1:19" x14ac:dyDescent="0.25">
      <c r="B2" s="180" t="s">
        <v>56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9" ht="15.75" thickBot="1" x14ac:dyDescent="0.3"/>
    <row r="4" spans="1:19" ht="16.5" thickBot="1" x14ac:dyDescent="0.3">
      <c r="A4" s="1"/>
      <c r="B4" s="181" t="s">
        <v>33</v>
      </c>
      <c r="C4" s="182"/>
      <c r="D4" s="183"/>
      <c r="F4" s="181" t="s">
        <v>34</v>
      </c>
      <c r="G4" s="182"/>
      <c r="H4" s="183"/>
      <c r="M4" s="181" t="s">
        <v>35</v>
      </c>
      <c r="N4" s="182"/>
      <c r="O4" s="183"/>
      <c r="R4" s="4" t="s">
        <v>36</v>
      </c>
      <c r="S4" s="4" t="s">
        <v>37</v>
      </c>
    </row>
    <row r="5" spans="1:19" ht="15.75" x14ac:dyDescent="0.25">
      <c r="A5" s="1"/>
      <c r="B5" s="25"/>
      <c r="C5" s="7"/>
      <c r="D5" s="26"/>
      <c r="F5" s="25" t="s">
        <v>16</v>
      </c>
      <c r="G5" s="36">
        <v>11.171986912943147</v>
      </c>
      <c r="H5" s="26" t="s">
        <v>14</v>
      </c>
      <c r="M5" s="50" t="s">
        <v>78</v>
      </c>
      <c r="N5" s="31">
        <f>+G11*$S$21</f>
        <v>1.5879972852712401</v>
      </c>
      <c r="O5" s="26" t="s">
        <v>31</v>
      </c>
      <c r="R5" s="3" t="s">
        <v>26</v>
      </c>
      <c r="S5" s="20">
        <f>152000/0.257</f>
        <v>591439.68871595326</v>
      </c>
    </row>
    <row r="6" spans="1:19" ht="15.75" x14ac:dyDescent="0.25">
      <c r="A6" s="1"/>
      <c r="B6" s="25" t="s">
        <v>0</v>
      </c>
      <c r="C6" s="7">
        <v>18</v>
      </c>
      <c r="D6" s="26" t="s">
        <v>1</v>
      </c>
      <c r="F6" s="25" t="s">
        <v>10</v>
      </c>
      <c r="G6" s="22">
        <f>+C6*$G$5*60/1000</f>
        <v>12.065745865978599</v>
      </c>
      <c r="H6" s="26" t="s">
        <v>31</v>
      </c>
      <c r="M6" s="25" t="s">
        <v>38</v>
      </c>
      <c r="N6" s="32">
        <f>+S8</f>
        <v>631723.2295719845</v>
      </c>
      <c r="O6" s="26" t="s">
        <v>39</v>
      </c>
      <c r="R6" s="3" t="s">
        <v>27</v>
      </c>
      <c r="S6" s="20">
        <v>723730</v>
      </c>
    </row>
    <row r="7" spans="1:19" ht="15.75" x14ac:dyDescent="0.25">
      <c r="A7" s="1"/>
      <c r="B7" s="25" t="s">
        <v>0</v>
      </c>
      <c r="C7" s="7">
        <f>+C6/1000</f>
        <v>1.7999999999999999E-2</v>
      </c>
      <c r="D7" s="26" t="s">
        <v>2</v>
      </c>
      <c r="F7" s="25" t="s">
        <v>5</v>
      </c>
      <c r="G7" s="22">
        <f>+G6/G11</f>
        <v>8.6183899042704279</v>
      </c>
      <c r="H7" s="26" t="s">
        <v>32</v>
      </c>
      <c r="M7" s="25" t="s">
        <v>45</v>
      </c>
      <c r="N7" s="32">
        <f>+N5*N6</f>
        <v>1003174.7736030917</v>
      </c>
      <c r="O7" s="26" t="s">
        <v>46</v>
      </c>
      <c r="Q7" s="5"/>
      <c r="R7" s="3" t="s">
        <v>28</v>
      </c>
      <c r="S7" s="21">
        <v>580000</v>
      </c>
    </row>
    <row r="8" spans="1:19" ht="15.75" x14ac:dyDescent="0.25">
      <c r="A8" s="1"/>
      <c r="B8" s="25" t="s">
        <v>13</v>
      </c>
      <c r="C8" s="24">
        <v>0.86467988489763781</v>
      </c>
      <c r="D8" s="26"/>
      <c r="F8" s="25" t="s">
        <v>23</v>
      </c>
      <c r="G8" s="34">
        <v>0.2</v>
      </c>
      <c r="H8" s="26" t="s">
        <v>6</v>
      </c>
      <c r="M8" s="25" t="s">
        <v>40</v>
      </c>
      <c r="N8" s="34">
        <f>365*10</f>
        <v>3650</v>
      </c>
      <c r="O8" s="26" t="s">
        <v>44</v>
      </c>
      <c r="Q8" s="5"/>
      <c r="R8" s="3" t="s">
        <v>29</v>
      </c>
      <c r="S8" s="20">
        <f>+AVERAGE(S5:S7)</f>
        <v>631723.2295719845</v>
      </c>
    </row>
    <row r="9" spans="1:19" x14ac:dyDescent="0.25">
      <c r="B9" s="25" t="s">
        <v>12</v>
      </c>
      <c r="C9" s="22">
        <f>$C$8*C6</f>
        <v>15.56423792815748</v>
      </c>
      <c r="D9" s="26" t="s">
        <v>1</v>
      </c>
      <c r="F9" s="25"/>
      <c r="G9" s="7">
        <f>+G8+0.4</f>
        <v>0.60000000000000009</v>
      </c>
      <c r="H9" s="26" t="s">
        <v>7</v>
      </c>
      <c r="M9" s="25" t="s">
        <v>40</v>
      </c>
      <c r="N9" s="85">
        <f>+N8*16</f>
        <v>58400</v>
      </c>
      <c r="O9" s="26" t="s">
        <v>41</v>
      </c>
      <c r="Q9" s="5"/>
    </row>
    <row r="10" spans="1:19" ht="15.75" x14ac:dyDescent="0.25">
      <c r="A10" s="1"/>
      <c r="B10" s="25" t="s">
        <v>12</v>
      </c>
      <c r="C10" s="22">
        <f>C8*C7</f>
        <v>1.556423792815748E-2</v>
      </c>
      <c r="D10" s="26" t="s">
        <v>1</v>
      </c>
      <c r="F10" s="25"/>
      <c r="G10" s="7">
        <f>+G9+0.4</f>
        <v>1</v>
      </c>
      <c r="H10" s="26" t="s">
        <v>8</v>
      </c>
      <c r="M10" s="25" t="s">
        <v>42</v>
      </c>
      <c r="N10" s="32">
        <f>N5*N6/N9</f>
        <v>17.177650232929654</v>
      </c>
      <c r="O10" s="26" t="s">
        <v>43</v>
      </c>
      <c r="R10" t="s">
        <v>15</v>
      </c>
      <c r="S10" s="5">
        <f>+(208.12+123.65)/2</f>
        <v>165.88499999999999</v>
      </c>
    </row>
    <row r="11" spans="1:19" ht="15.75" x14ac:dyDescent="0.25">
      <c r="A11" s="1"/>
      <c r="B11" s="25" t="s">
        <v>12</v>
      </c>
      <c r="C11" s="22">
        <f>+C10*60</f>
        <v>0.93385427568944879</v>
      </c>
      <c r="D11" s="26" t="s">
        <v>2</v>
      </c>
      <c r="F11" s="25"/>
      <c r="G11" s="7">
        <f>+G10+0.4</f>
        <v>1.4</v>
      </c>
      <c r="H11" s="26" t="s">
        <v>9</v>
      </c>
      <c r="M11" s="25"/>
      <c r="N11" s="7"/>
      <c r="O11" s="26"/>
      <c r="R11" t="s">
        <v>30</v>
      </c>
      <c r="S11">
        <v>5.6</v>
      </c>
    </row>
    <row r="12" spans="1:19" ht="16.5" thickBot="1" x14ac:dyDescent="0.3">
      <c r="A12" s="1"/>
      <c r="B12" s="27"/>
      <c r="C12" s="28"/>
      <c r="D12" s="29"/>
      <c r="F12" s="27"/>
      <c r="G12" s="28"/>
      <c r="H12" s="29"/>
      <c r="M12" s="27" t="s">
        <v>47</v>
      </c>
      <c r="N12" s="37">
        <f>N10+O79</f>
        <v>56683.493650232878</v>
      </c>
      <c r="O12" s="29" t="s">
        <v>46</v>
      </c>
    </row>
    <row r="13" spans="1:19" ht="15.75" x14ac:dyDescent="0.25">
      <c r="A13" s="1"/>
    </row>
    <row r="14" spans="1:19" ht="3" customHeight="1" thickBot="1" x14ac:dyDescent="0.3">
      <c r="A14" s="1"/>
    </row>
    <row r="15" spans="1:19" ht="16.5" thickBot="1" x14ac:dyDescent="0.3">
      <c r="A15" s="1"/>
      <c r="B15" s="11">
        <v>1</v>
      </c>
      <c r="C15" s="12">
        <v>2</v>
      </c>
      <c r="D15" s="12">
        <v>3</v>
      </c>
      <c r="E15" s="12">
        <v>4</v>
      </c>
      <c r="F15" s="12">
        <v>5</v>
      </c>
      <c r="G15" s="12">
        <v>6</v>
      </c>
      <c r="H15" s="12">
        <v>7</v>
      </c>
      <c r="I15" s="12"/>
      <c r="J15" s="12"/>
      <c r="K15" s="12"/>
      <c r="L15" s="13">
        <v>8</v>
      </c>
      <c r="M15" s="13">
        <v>9</v>
      </c>
      <c r="N15" s="13">
        <v>10</v>
      </c>
      <c r="O15" s="13">
        <v>11</v>
      </c>
    </row>
    <row r="16" spans="1:19" ht="8.25" customHeight="1" thickBot="1" x14ac:dyDescent="0.3">
      <c r="A16" s="1"/>
      <c r="C16" s="1"/>
      <c r="Q16" s="2"/>
    </row>
    <row r="17" spans="1:21" ht="47.25" customHeight="1" x14ac:dyDescent="0.25">
      <c r="A17" s="1"/>
      <c r="B17" s="170" t="s">
        <v>24</v>
      </c>
      <c r="C17" s="171" t="s">
        <v>4</v>
      </c>
      <c r="D17" s="172" t="s">
        <v>11</v>
      </c>
      <c r="E17" s="171" t="s">
        <v>20</v>
      </c>
      <c r="F17" s="171" t="s">
        <v>21</v>
      </c>
      <c r="G17" s="171" t="s">
        <v>22</v>
      </c>
      <c r="H17" s="171" t="s">
        <v>23</v>
      </c>
      <c r="I17" s="173" t="s">
        <v>3</v>
      </c>
      <c r="J17" s="173" t="s">
        <v>3</v>
      </c>
      <c r="K17" s="173" t="s">
        <v>3</v>
      </c>
      <c r="L17" s="173" t="s">
        <v>3</v>
      </c>
      <c r="M17" s="172" t="s">
        <v>17</v>
      </c>
      <c r="N17" s="172" t="s">
        <v>18</v>
      </c>
      <c r="O17" s="174" t="s">
        <v>25</v>
      </c>
      <c r="Q17" s="8"/>
      <c r="R17" s="8"/>
      <c r="S17" s="8"/>
      <c r="T17" s="8"/>
      <c r="U17" s="8"/>
    </row>
    <row r="18" spans="1:21" ht="15.75" x14ac:dyDescent="0.25">
      <c r="A18" s="1"/>
      <c r="B18" s="125">
        <v>0</v>
      </c>
      <c r="C18" s="10"/>
      <c r="D18" s="10"/>
      <c r="E18" s="14">
        <v>0</v>
      </c>
      <c r="F18" s="14">
        <v>0</v>
      </c>
      <c r="G18" s="10"/>
      <c r="H18" s="10"/>
      <c r="I18" s="10"/>
      <c r="J18" s="10"/>
      <c r="K18" s="15"/>
      <c r="L18" s="15"/>
      <c r="M18" s="16">
        <f t="shared" ref="M18:M49" si="0">IF(E19&gt;0,$S$10*$S$11,0)</f>
        <v>0</v>
      </c>
      <c r="N18" s="16">
        <f>+$S$10*F19</f>
        <v>0</v>
      </c>
      <c r="O18" s="126">
        <f>SUM(M18:N18)</f>
        <v>0</v>
      </c>
      <c r="Q18" s="7"/>
      <c r="R18" s="9" t="s">
        <v>79</v>
      </c>
      <c r="S18" s="22">
        <f>SQRT(G7)</f>
        <v>2.9357094379843569</v>
      </c>
      <c r="T18" s="7"/>
      <c r="U18" s="7"/>
    </row>
    <row r="19" spans="1:21" ht="15.75" x14ac:dyDescent="0.25">
      <c r="A19" s="1"/>
      <c r="B19" s="125">
        <v>1</v>
      </c>
      <c r="C19" s="10">
        <f>+$C$7*60</f>
        <v>1.0799999999999998</v>
      </c>
      <c r="D19" s="10">
        <f>+C19*1</f>
        <v>1.0799999999999998</v>
      </c>
      <c r="E19" s="17">
        <f t="shared" ref="E19:E50" si="1">IF(E18=0,IF(H18&lt;$G$9,0,$C$11),IF(H18&lt;$G$8,0,E18))</f>
        <v>0</v>
      </c>
      <c r="F19" s="10">
        <f t="shared" ref="F19:F50" si="2">IF(F18=0,IF(H18&lt;$G$9,0,IF(H18&lt;$G$10,0,$C$11)),IF(H18&lt;$G$8,0,F18))</f>
        <v>0</v>
      </c>
      <c r="G19" s="10">
        <f>+D19-E19-F19</f>
        <v>1.0799999999999998</v>
      </c>
      <c r="H19" s="18">
        <f t="shared" ref="H19:H50" si="3">+G19/$G$7</f>
        <v>0.12531343000214668</v>
      </c>
      <c r="I19" s="10" t="str">
        <f>+IF(E18=0,IF(E19&gt;0,"ENCENDIDO BOMBA 1",IF(F18=0,IF(F19&gt;0,"ENCENDIDO BOMBA 2",""))))</f>
        <v/>
      </c>
      <c r="J19" s="10" t="str">
        <f>+IF(F18=0,IF(F19&gt;0,"ENCENDIDO BOMBA 2",""),"")</f>
        <v/>
      </c>
      <c r="K19" s="10" t="str">
        <f>+IF(F18&gt;0,IF(F19=0,"APAGADO BOMBAS",""),"")</f>
        <v/>
      </c>
      <c r="L19" s="19" t="str">
        <f>+CONCATENATE(I19,J19,K19)</f>
        <v/>
      </c>
      <c r="M19" s="16">
        <f t="shared" si="0"/>
        <v>0</v>
      </c>
      <c r="N19" s="16">
        <f t="shared" ref="N19:N50" si="4">IF(F20&gt;0,$S$10*$S$11,0)</f>
        <v>0</v>
      </c>
      <c r="O19" s="126">
        <f t="shared" ref="O19:O77" si="5">SUM(M19:N19)</f>
        <v>0</v>
      </c>
      <c r="Q19" s="7"/>
      <c r="R19" s="9" t="s">
        <v>80</v>
      </c>
      <c r="S19" s="22">
        <f>+S18-0.2</f>
        <v>2.7357094379843567</v>
      </c>
      <c r="T19" s="9"/>
      <c r="U19" s="7"/>
    </row>
    <row r="20" spans="1:21" ht="15.75" x14ac:dyDescent="0.25">
      <c r="A20" s="1"/>
      <c r="B20" s="125">
        <v>2</v>
      </c>
      <c r="C20" s="10">
        <f t="shared" ref="C20:C78" si="6">+$C$7*60</f>
        <v>1.0799999999999998</v>
      </c>
      <c r="D20" s="10">
        <f t="shared" ref="D20:D78" si="7">+C20*1</f>
        <v>1.0799999999999998</v>
      </c>
      <c r="E20" s="17">
        <f t="shared" si="1"/>
        <v>0</v>
      </c>
      <c r="F20" s="10">
        <f t="shared" si="2"/>
        <v>0</v>
      </c>
      <c r="G20" s="10">
        <f t="shared" ref="G20:G78" si="8">+G19+D20-E20-F20</f>
        <v>2.1599999999999997</v>
      </c>
      <c r="H20" s="18">
        <f t="shared" si="3"/>
        <v>0.25062686000429335</v>
      </c>
      <c r="I20" s="10" t="str">
        <f t="shared" ref="I20:I21" si="9">+IF(E19=0,IF(E20&gt;0,"ENCENDIDO BOMBA 1",IF(F19=0,IF(F20&gt;0,"ENCENDIDO BOMBA 2",""))))</f>
        <v/>
      </c>
      <c r="J20" s="10" t="str">
        <f t="shared" ref="J20:J78" si="10">+IF(F19=0,IF(F20&gt;0,"ENCENDIDO BOMBA 2",""),"")</f>
        <v/>
      </c>
      <c r="K20" s="10" t="str">
        <f t="shared" ref="K20:K57" si="11">+IF(F19&gt;0,IF(F20=0,"APAGADO BOMBAS",""),"")</f>
        <v/>
      </c>
      <c r="L20" s="19" t="str">
        <f t="shared" ref="L20:L78" si="12">+CONCATENATE(I20,J20,K20)</f>
        <v/>
      </c>
      <c r="M20" s="16">
        <f t="shared" si="0"/>
        <v>0</v>
      </c>
      <c r="N20" s="16">
        <f t="shared" si="4"/>
        <v>0</v>
      </c>
      <c r="O20" s="126">
        <f t="shared" si="5"/>
        <v>0</v>
      </c>
      <c r="Q20" s="7"/>
      <c r="R20" s="7" t="s">
        <v>81</v>
      </c>
      <c r="S20" s="9">
        <f>+S19*S19</f>
        <v>7.484106129076685</v>
      </c>
      <c r="T20" s="9"/>
      <c r="U20" s="7"/>
    </row>
    <row r="21" spans="1:21" x14ac:dyDescent="0.25">
      <c r="B21" s="125">
        <v>3</v>
      </c>
      <c r="C21" s="10">
        <f t="shared" si="6"/>
        <v>1.0799999999999998</v>
      </c>
      <c r="D21" s="10">
        <f t="shared" si="7"/>
        <v>1.0799999999999998</v>
      </c>
      <c r="E21" s="17">
        <f t="shared" si="1"/>
        <v>0</v>
      </c>
      <c r="F21" s="10">
        <f t="shared" si="2"/>
        <v>0</v>
      </c>
      <c r="G21" s="10">
        <f t="shared" si="8"/>
        <v>3.2399999999999993</v>
      </c>
      <c r="H21" s="18">
        <f t="shared" si="3"/>
        <v>0.37594029000643997</v>
      </c>
      <c r="I21" s="10" t="str">
        <f t="shared" si="9"/>
        <v/>
      </c>
      <c r="J21" s="10" t="str">
        <f t="shared" si="10"/>
        <v/>
      </c>
      <c r="K21" s="10" t="str">
        <f t="shared" si="11"/>
        <v/>
      </c>
      <c r="L21" s="19" t="str">
        <f t="shared" si="12"/>
        <v/>
      </c>
      <c r="M21" s="16">
        <f t="shared" si="0"/>
        <v>0</v>
      </c>
      <c r="N21" s="16">
        <f t="shared" si="4"/>
        <v>0</v>
      </c>
      <c r="O21" s="126">
        <f t="shared" si="5"/>
        <v>0</v>
      </c>
      <c r="R21" s="6" t="s">
        <v>82</v>
      </c>
      <c r="S21" s="9">
        <f>+G7-S20</f>
        <v>1.1342837751937429</v>
      </c>
      <c r="T21" s="9"/>
      <c r="U21" s="7"/>
    </row>
    <row r="22" spans="1:21" x14ac:dyDescent="0.25">
      <c r="B22" s="125">
        <v>4</v>
      </c>
      <c r="C22" s="10">
        <f t="shared" si="6"/>
        <v>1.0799999999999998</v>
      </c>
      <c r="D22" s="10">
        <f t="shared" si="7"/>
        <v>1.0799999999999998</v>
      </c>
      <c r="E22" s="17">
        <f t="shared" si="1"/>
        <v>0</v>
      </c>
      <c r="F22" s="10">
        <f t="shared" si="2"/>
        <v>0</v>
      </c>
      <c r="G22" s="10">
        <f t="shared" si="8"/>
        <v>4.3199999999999994</v>
      </c>
      <c r="H22" s="18">
        <f t="shared" si="3"/>
        <v>0.5012537200085867</v>
      </c>
      <c r="I22" s="10" t="str">
        <f>+IF(E21=0,IF(E22&gt;0,"ENCENDIDO BOMBA 1",""),"")</f>
        <v/>
      </c>
      <c r="J22" s="10" t="str">
        <f t="shared" si="10"/>
        <v/>
      </c>
      <c r="K22" s="10" t="str">
        <f t="shared" si="11"/>
        <v/>
      </c>
      <c r="L22" s="19" t="str">
        <f t="shared" si="12"/>
        <v/>
      </c>
      <c r="M22" s="16">
        <f t="shared" si="0"/>
        <v>0</v>
      </c>
      <c r="N22" s="16">
        <f t="shared" si="4"/>
        <v>0</v>
      </c>
      <c r="O22" s="126">
        <f t="shared" si="5"/>
        <v>0</v>
      </c>
      <c r="S22" s="7"/>
      <c r="T22" s="9"/>
      <c r="U22" s="7"/>
    </row>
    <row r="23" spans="1:21" x14ac:dyDescent="0.25">
      <c r="B23" s="125">
        <v>5</v>
      </c>
      <c r="C23" s="10">
        <f t="shared" si="6"/>
        <v>1.0799999999999998</v>
      </c>
      <c r="D23" s="10">
        <f t="shared" si="7"/>
        <v>1.0799999999999998</v>
      </c>
      <c r="E23" s="17">
        <f t="shared" si="1"/>
        <v>0</v>
      </c>
      <c r="F23" s="10">
        <f t="shared" si="2"/>
        <v>0</v>
      </c>
      <c r="G23" s="10">
        <f t="shared" si="8"/>
        <v>5.3999999999999995</v>
      </c>
      <c r="H23" s="18">
        <f t="shared" si="3"/>
        <v>0.62656715001073338</v>
      </c>
      <c r="I23" s="10" t="str">
        <f t="shared" ref="I23:I78" si="13">+IF(E22=0,IF(E23&gt;0,"ENCENDIDO BOMBA 1",""),"")</f>
        <v/>
      </c>
      <c r="J23" s="10" t="str">
        <f t="shared" si="10"/>
        <v/>
      </c>
      <c r="K23" s="10" t="str">
        <f t="shared" si="11"/>
        <v/>
      </c>
      <c r="L23" s="19" t="str">
        <f t="shared" si="12"/>
        <v/>
      </c>
      <c r="M23" s="16">
        <f t="shared" si="0"/>
        <v>928.9559999999999</v>
      </c>
      <c r="N23" s="16">
        <f t="shared" si="4"/>
        <v>0</v>
      </c>
      <c r="O23" s="126">
        <f t="shared" si="5"/>
        <v>928.9559999999999</v>
      </c>
    </row>
    <row r="24" spans="1:21" x14ac:dyDescent="0.25">
      <c r="B24" s="125">
        <v>6</v>
      </c>
      <c r="C24" s="10">
        <f t="shared" si="6"/>
        <v>1.0799999999999998</v>
      </c>
      <c r="D24" s="10">
        <f t="shared" si="7"/>
        <v>1.0799999999999998</v>
      </c>
      <c r="E24" s="17">
        <f t="shared" si="1"/>
        <v>0.93385427568944879</v>
      </c>
      <c r="F24" s="10">
        <f t="shared" si="2"/>
        <v>0</v>
      </c>
      <c r="G24" s="10">
        <f t="shared" si="8"/>
        <v>5.5461457243105503</v>
      </c>
      <c r="H24" s="18">
        <f t="shared" si="3"/>
        <v>0.64352457778249561</v>
      </c>
      <c r="I24" s="10" t="str">
        <f t="shared" si="13"/>
        <v>ENCENDIDO BOMBA 1</v>
      </c>
      <c r="J24" s="10" t="str">
        <f t="shared" si="10"/>
        <v/>
      </c>
      <c r="K24" s="10" t="str">
        <f t="shared" si="11"/>
        <v/>
      </c>
      <c r="L24" s="19" t="str">
        <f t="shared" si="12"/>
        <v>ENCENDIDO BOMBA 1</v>
      </c>
      <c r="M24" s="16">
        <f t="shared" si="0"/>
        <v>928.9559999999999</v>
      </c>
      <c r="N24" s="16">
        <f t="shared" si="4"/>
        <v>0</v>
      </c>
      <c r="O24" s="126">
        <f t="shared" si="5"/>
        <v>928.9559999999999</v>
      </c>
    </row>
    <row r="25" spans="1:21" x14ac:dyDescent="0.25">
      <c r="B25" s="125">
        <v>7</v>
      </c>
      <c r="C25" s="10">
        <f t="shared" si="6"/>
        <v>1.0799999999999998</v>
      </c>
      <c r="D25" s="10">
        <f t="shared" si="7"/>
        <v>1.0799999999999998</v>
      </c>
      <c r="E25" s="17">
        <f t="shared" si="1"/>
        <v>0.93385427568944879</v>
      </c>
      <c r="F25" s="10">
        <f t="shared" si="2"/>
        <v>0</v>
      </c>
      <c r="G25" s="10">
        <f t="shared" si="8"/>
        <v>5.692291448621102</v>
      </c>
      <c r="H25" s="18">
        <f t="shared" si="3"/>
        <v>0.66048200555425807</v>
      </c>
      <c r="I25" s="10" t="str">
        <f t="shared" si="13"/>
        <v/>
      </c>
      <c r="J25" s="10" t="str">
        <f t="shared" si="10"/>
        <v/>
      </c>
      <c r="K25" s="10" t="str">
        <f t="shared" si="11"/>
        <v/>
      </c>
      <c r="L25" s="19" t="str">
        <f t="shared" si="12"/>
        <v/>
      </c>
      <c r="M25" s="16">
        <f t="shared" si="0"/>
        <v>928.9559999999999</v>
      </c>
      <c r="N25" s="16">
        <f t="shared" si="4"/>
        <v>0</v>
      </c>
      <c r="O25" s="126">
        <f t="shared" si="5"/>
        <v>928.9559999999999</v>
      </c>
    </row>
    <row r="26" spans="1:21" x14ac:dyDescent="0.25">
      <c r="B26" s="125">
        <v>8</v>
      </c>
      <c r="C26" s="10">
        <f t="shared" si="6"/>
        <v>1.0799999999999998</v>
      </c>
      <c r="D26" s="10">
        <f t="shared" si="7"/>
        <v>1.0799999999999998</v>
      </c>
      <c r="E26" s="17">
        <f t="shared" si="1"/>
        <v>0.93385427568944879</v>
      </c>
      <c r="F26" s="10">
        <f t="shared" si="2"/>
        <v>0</v>
      </c>
      <c r="G26" s="10">
        <f t="shared" si="8"/>
        <v>5.8384371729316538</v>
      </c>
      <c r="H26" s="18">
        <f t="shared" si="3"/>
        <v>0.67743943332602041</v>
      </c>
      <c r="I26" s="10" t="str">
        <f t="shared" si="13"/>
        <v/>
      </c>
      <c r="J26" s="10" t="str">
        <f>+IF(F25=0,IF(F26&gt;0,"ENCENDIDO BOMBA 2",""),"")</f>
        <v/>
      </c>
      <c r="K26" s="10" t="str">
        <f t="shared" si="11"/>
        <v/>
      </c>
      <c r="L26" s="19" t="str">
        <f t="shared" si="12"/>
        <v/>
      </c>
      <c r="M26" s="16">
        <f t="shared" si="0"/>
        <v>928.9559999999999</v>
      </c>
      <c r="N26" s="16">
        <f t="shared" si="4"/>
        <v>0</v>
      </c>
      <c r="O26" s="126">
        <f t="shared" si="5"/>
        <v>928.9559999999999</v>
      </c>
    </row>
    <row r="27" spans="1:21" x14ac:dyDescent="0.25">
      <c r="B27" s="125">
        <v>9</v>
      </c>
      <c r="C27" s="10">
        <f t="shared" si="6"/>
        <v>1.0799999999999998</v>
      </c>
      <c r="D27" s="10">
        <f t="shared" si="7"/>
        <v>1.0799999999999998</v>
      </c>
      <c r="E27" s="17">
        <f t="shared" si="1"/>
        <v>0.93385427568944879</v>
      </c>
      <c r="F27" s="10">
        <f t="shared" si="2"/>
        <v>0</v>
      </c>
      <c r="G27" s="10">
        <f t="shared" si="8"/>
        <v>5.9845828972422055</v>
      </c>
      <c r="H27" s="18">
        <f t="shared" si="3"/>
        <v>0.69439686109778276</v>
      </c>
      <c r="I27" s="10" t="str">
        <f t="shared" si="13"/>
        <v/>
      </c>
      <c r="J27" s="10" t="str">
        <f t="shared" si="10"/>
        <v/>
      </c>
      <c r="K27" s="10" t="str">
        <f t="shared" si="11"/>
        <v/>
      </c>
      <c r="L27" s="19" t="str">
        <f t="shared" si="12"/>
        <v/>
      </c>
      <c r="M27" s="16">
        <f t="shared" si="0"/>
        <v>928.9559999999999</v>
      </c>
      <c r="N27" s="16">
        <f t="shared" si="4"/>
        <v>0</v>
      </c>
      <c r="O27" s="126">
        <f t="shared" si="5"/>
        <v>928.9559999999999</v>
      </c>
    </row>
    <row r="28" spans="1:21" x14ac:dyDescent="0.25">
      <c r="B28" s="125">
        <v>10</v>
      </c>
      <c r="C28" s="10">
        <f t="shared" si="6"/>
        <v>1.0799999999999998</v>
      </c>
      <c r="D28" s="10">
        <f t="shared" si="7"/>
        <v>1.0799999999999998</v>
      </c>
      <c r="E28" s="17">
        <f t="shared" si="1"/>
        <v>0.93385427568944879</v>
      </c>
      <c r="F28" s="10">
        <f t="shared" si="2"/>
        <v>0</v>
      </c>
      <c r="G28" s="10">
        <f t="shared" si="8"/>
        <v>6.1307286215527572</v>
      </c>
      <c r="H28" s="18">
        <f t="shared" si="3"/>
        <v>0.7113542888695451</v>
      </c>
      <c r="I28" s="10" t="str">
        <f t="shared" si="13"/>
        <v/>
      </c>
      <c r="J28" s="10" t="str">
        <f t="shared" si="10"/>
        <v/>
      </c>
      <c r="K28" s="10" t="str">
        <f t="shared" si="11"/>
        <v/>
      </c>
      <c r="L28" s="19" t="str">
        <f t="shared" si="12"/>
        <v/>
      </c>
      <c r="M28" s="16">
        <f t="shared" si="0"/>
        <v>928.9559999999999</v>
      </c>
      <c r="N28" s="16">
        <f t="shared" si="4"/>
        <v>0</v>
      </c>
      <c r="O28" s="126">
        <f t="shared" si="5"/>
        <v>928.9559999999999</v>
      </c>
    </row>
    <row r="29" spans="1:21" x14ac:dyDescent="0.25">
      <c r="B29" s="125">
        <v>11</v>
      </c>
      <c r="C29" s="10">
        <f t="shared" si="6"/>
        <v>1.0799999999999998</v>
      </c>
      <c r="D29" s="10">
        <f t="shared" si="7"/>
        <v>1.0799999999999998</v>
      </c>
      <c r="E29" s="17">
        <f t="shared" si="1"/>
        <v>0.93385427568944879</v>
      </c>
      <c r="F29" s="10">
        <f t="shared" si="2"/>
        <v>0</v>
      </c>
      <c r="G29" s="10">
        <f t="shared" si="8"/>
        <v>6.2768743458633089</v>
      </c>
      <c r="H29" s="18">
        <f t="shared" si="3"/>
        <v>0.72831171664130745</v>
      </c>
      <c r="I29" s="10" t="str">
        <f t="shared" si="13"/>
        <v/>
      </c>
      <c r="J29" s="10" t="str">
        <f t="shared" si="10"/>
        <v/>
      </c>
      <c r="K29" s="10" t="str">
        <f t="shared" si="11"/>
        <v/>
      </c>
      <c r="L29" s="19" t="str">
        <f t="shared" si="12"/>
        <v/>
      </c>
      <c r="M29" s="16">
        <f t="shared" si="0"/>
        <v>928.9559999999999</v>
      </c>
      <c r="N29" s="16">
        <f t="shared" si="4"/>
        <v>0</v>
      </c>
      <c r="O29" s="126">
        <f t="shared" si="5"/>
        <v>928.9559999999999</v>
      </c>
    </row>
    <row r="30" spans="1:21" x14ac:dyDescent="0.25">
      <c r="B30" s="125">
        <v>12</v>
      </c>
      <c r="C30" s="10">
        <f t="shared" si="6"/>
        <v>1.0799999999999998</v>
      </c>
      <c r="D30" s="10">
        <f t="shared" si="7"/>
        <v>1.0799999999999998</v>
      </c>
      <c r="E30" s="17">
        <f t="shared" si="1"/>
        <v>0.93385427568944879</v>
      </c>
      <c r="F30" s="10">
        <f t="shared" si="2"/>
        <v>0</v>
      </c>
      <c r="G30" s="10">
        <f t="shared" si="8"/>
        <v>6.4230200701738607</v>
      </c>
      <c r="H30" s="18">
        <f t="shared" si="3"/>
        <v>0.7452691444130698</v>
      </c>
      <c r="I30" s="10" t="str">
        <f t="shared" si="13"/>
        <v/>
      </c>
      <c r="J30" s="10" t="str">
        <f t="shared" si="10"/>
        <v/>
      </c>
      <c r="K30" s="10" t="str">
        <f t="shared" si="11"/>
        <v/>
      </c>
      <c r="L30" s="19" t="str">
        <f t="shared" si="12"/>
        <v/>
      </c>
      <c r="M30" s="16">
        <f t="shared" si="0"/>
        <v>928.9559999999999</v>
      </c>
      <c r="N30" s="16">
        <f t="shared" si="4"/>
        <v>0</v>
      </c>
      <c r="O30" s="126">
        <f t="shared" si="5"/>
        <v>928.9559999999999</v>
      </c>
    </row>
    <row r="31" spans="1:21" x14ac:dyDescent="0.25">
      <c r="B31" s="125">
        <v>13</v>
      </c>
      <c r="C31" s="10">
        <f t="shared" si="6"/>
        <v>1.0799999999999998</v>
      </c>
      <c r="D31" s="10">
        <f t="shared" si="7"/>
        <v>1.0799999999999998</v>
      </c>
      <c r="E31" s="17">
        <f t="shared" si="1"/>
        <v>0.93385427568944879</v>
      </c>
      <c r="F31" s="10">
        <f t="shared" si="2"/>
        <v>0</v>
      </c>
      <c r="G31" s="10">
        <f t="shared" si="8"/>
        <v>6.5691657944844124</v>
      </c>
      <c r="H31" s="18">
        <f t="shared" si="3"/>
        <v>0.76222657218483225</v>
      </c>
      <c r="I31" s="10" t="str">
        <f t="shared" si="13"/>
        <v/>
      </c>
      <c r="J31" s="10" t="str">
        <f t="shared" si="10"/>
        <v/>
      </c>
      <c r="K31" s="10" t="str">
        <f t="shared" si="11"/>
        <v/>
      </c>
      <c r="L31" s="19" t="str">
        <f t="shared" si="12"/>
        <v/>
      </c>
      <c r="M31" s="16">
        <f t="shared" si="0"/>
        <v>928.9559999999999</v>
      </c>
      <c r="N31" s="16">
        <f t="shared" si="4"/>
        <v>0</v>
      </c>
      <c r="O31" s="126">
        <f t="shared" si="5"/>
        <v>928.9559999999999</v>
      </c>
    </row>
    <row r="32" spans="1:21" x14ac:dyDescent="0.25">
      <c r="B32" s="125">
        <v>14</v>
      </c>
      <c r="C32" s="10">
        <f t="shared" si="6"/>
        <v>1.0799999999999998</v>
      </c>
      <c r="D32" s="10">
        <f t="shared" si="7"/>
        <v>1.0799999999999998</v>
      </c>
      <c r="E32" s="17">
        <f t="shared" si="1"/>
        <v>0.93385427568944879</v>
      </c>
      <c r="F32" s="10">
        <f t="shared" si="2"/>
        <v>0</v>
      </c>
      <c r="G32" s="10">
        <f t="shared" si="8"/>
        <v>6.7153115187949641</v>
      </c>
      <c r="H32" s="18">
        <f t="shared" si="3"/>
        <v>0.7791839999565946</v>
      </c>
      <c r="I32" s="10" t="str">
        <f t="shared" si="13"/>
        <v/>
      </c>
      <c r="J32" s="10" t="str">
        <f>+IF(F31=0,IF(F32&gt;0,"ENCENDIDO BOMBA 2",""),"")</f>
        <v/>
      </c>
      <c r="K32" s="10" t="str">
        <f t="shared" si="11"/>
        <v/>
      </c>
      <c r="L32" s="19" t="str">
        <f t="shared" si="12"/>
        <v/>
      </c>
      <c r="M32" s="16">
        <f t="shared" si="0"/>
        <v>928.9559999999999</v>
      </c>
      <c r="N32" s="16">
        <f t="shared" si="4"/>
        <v>0</v>
      </c>
      <c r="O32" s="126">
        <f t="shared" si="5"/>
        <v>928.9559999999999</v>
      </c>
    </row>
    <row r="33" spans="2:15" x14ac:dyDescent="0.25">
      <c r="B33" s="125">
        <v>15</v>
      </c>
      <c r="C33" s="10">
        <f t="shared" si="6"/>
        <v>1.0799999999999998</v>
      </c>
      <c r="D33" s="10">
        <f t="shared" si="7"/>
        <v>1.0799999999999998</v>
      </c>
      <c r="E33" s="17">
        <f t="shared" si="1"/>
        <v>0.93385427568944879</v>
      </c>
      <c r="F33" s="10">
        <f t="shared" si="2"/>
        <v>0</v>
      </c>
      <c r="G33" s="10">
        <f t="shared" si="8"/>
        <v>6.8614572431055159</v>
      </c>
      <c r="H33" s="18">
        <f t="shared" si="3"/>
        <v>0.79614142772835694</v>
      </c>
      <c r="I33" s="10" t="str">
        <f t="shared" si="13"/>
        <v/>
      </c>
      <c r="J33" s="10" t="str">
        <f t="shared" si="10"/>
        <v/>
      </c>
      <c r="K33" s="10" t="str">
        <f t="shared" si="11"/>
        <v/>
      </c>
      <c r="L33" s="19" t="str">
        <f t="shared" si="12"/>
        <v/>
      </c>
      <c r="M33" s="16">
        <f t="shared" si="0"/>
        <v>928.9559999999999</v>
      </c>
      <c r="N33" s="16">
        <f t="shared" si="4"/>
        <v>0</v>
      </c>
      <c r="O33" s="126">
        <f t="shared" si="5"/>
        <v>928.9559999999999</v>
      </c>
    </row>
    <row r="34" spans="2:15" x14ac:dyDescent="0.25">
      <c r="B34" s="125">
        <v>16</v>
      </c>
      <c r="C34" s="10">
        <f t="shared" si="6"/>
        <v>1.0799999999999998</v>
      </c>
      <c r="D34" s="10">
        <f t="shared" si="7"/>
        <v>1.0799999999999998</v>
      </c>
      <c r="E34" s="17">
        <f t="shared" si="1"/>
        <v>0.93385427568944879</v>
      </c>
      <c r="F34" s="10">
        <f t="shared" si="2"/>
        <v>0</v>
      </c>
      <c r="G34" s="10">
        <f t="shared" si="8"/>
        <v>7.0076029674160676</v>
      </c>
      <c r="H34" s="18">
        <f t="shared" si="3"/>
        <v>0.81309885550011929</v>
      </c>
      <c r="I34" s="10" t="str">
        <f t="shared" si="13"/>
        <v/>
      </c>
      <c r="J34" s="10" t="str">
        <f t="shared" si="10"/>
        <v/>
      </c>
      <c r="K34" s="10" t="str">
        <f>+IF(F33&gt;0,IF(F34=0,"APAGADO BOMBAS",""),"")</f>
        <v/>
      </c>
      <c r="L34" s="19" t="str">
        <f t="shared" si="12"/>
        <v/>
      </c>
      <c r="M34" s="16">
        <f t="shared" si="0"/>
        <v>928.9559999999999</v>
      </c>
      <c r="N34" s="16">
        <f t="shared" si="4"/>
        <v>0</v>
      </c>
      <c r="O34" s="126">
        <f t="shared" si="5"/>
        <v>928.9559999999999</v>
      </c>
    </row>
    <row r="35" spans="2:15" x14ac:dyDescent="0.25">
      <c r="B35" s="125">
        <v>17</v>
      </c>
      <c r="C35" s="10">
        <f t="shared" si="6"/>
        <v>1.0799999999999998</v>
      </c>
      <c r="D35" s="10">
        <f t="shared" si="7"/>
        <v>1.0799999999999998</v>
      </c>
      <c r="E35" s="17">
        <f t="shared" si="1"/>
        <v>0.93385427568944879</v>
      </c>
      <c r="F35" s="10">
        <f t="shared" si="2"/>
        <v>0</v>
      </c>
      <c r="G35" s="10">
        <f t="shared" si="8"/>
        <v>7.1537486917266193</v>
      </c>
      <c r="H35" s="18">
        <f t="shared" si="3"/>
        <v>0.83005628327188163</v>
      </c>
      <c r="I35" s="10" t="str">
        <f>+IF(E34=0,IF(E35&gt;0,"ENCENDIDO BOMBA 1",""),"")</f>
        <v/>
      </c>
      <c r="J35" s="10" t="str">
        <f t="shared" si="10"/>
        <v/>
      </c>
      <c r="K35" s="10" t="str">
        <f t="shared" si="11"/>
        <v/>
      </c>
      <c r="L35" s="19" t="str">
        <f t="shared" si="12"/>
        <v/>
      </c>
      <c r="M35" s="16">
        <f t="shared" si="0"/>
        <v>928.9559999999999</v>
      </c>
      <c r="N35" s="16">
        <f t="shared" si="4"/>
        <v>0</v>
      </c>
      <c r="O35" s="126">
        <f t="shared" si="5"/>
        <v>928.9559999999999</v>
      </c>
    </row>
    <row r="36" spans="2:15" x14ac:dyDescent="0.25">
      <c r="B36" s="125">
        <v>18</v>
      </c>
      <c r="C36" s="10">
        <f t="shared" si="6"/>
        <v>1.0799999999999998</v>
      </c>
      <c r="D36" s="10">
        <f t="shared" si="7"/>
        <v>1.0799999999999998</v>
      </c>
      <c r="E36" s="17">
        <f t="shared" si="1"/>
        <v>0.93385427568944879</v>
      </c>
      <c r="F36" s="10">
        <f t="shared" si="2"/>
        <v>0</v>
      </c>
      <c r="G36" s="10">
        <f t="shared" si="8"/>
        <v>7.299894416037171</v>
      </c>
      <c r="H36" s="18">
        <f t="shared" si="3"/>
        <v>0.84701371104364398</v>
      </c>
      <c r="I36" s="10" t="str">
        <f t="shared" si="13"/>
        <v/>
      </c>
      <c r="J36" s="10" t="str">
        <f t="shared" si="10"/>
        <v/>
      </c>
      <c r="K36" s="10" t="str">
        <f t="shared" si="11"/>
        <v/>
      </c>
      <c r="L36" s="19" t="str">
        <f t="shared" si="12"/>
        <v/>
      </c>
      <c r="M36" s="16">
        <f t="shared" si="0"/>
        <v>928.9559999999999</v>
      </c>
      <c r="N36" s="16">
        <f t="shared" si="4"/>
        <v>0</v>
      </c>
      <c r="O36" s="126">
        <f t="shared" si="5"/>
        <v>928.9559999999999</v>
      </c>
    </row>
    <row r="37" spans="2:15" x14ac:dyDescent="0.25">
      <c r="B37" s="125">
        <v>19</v>
      </c>
      <c r="C37" s="10">
        <f t="shared" si="6"/>
        <v>1.0799999999999998</v>
      </c>
      <c r="D37" s="10">
        <f t="shared" si="7"/>
        <v>1.0799999999999998</v>
      </c>
      <c r="E37" s="17">
        <f t="shared" si="1"/>
        <v>0.93385427568944879</v>
      </c>
      <c r="F37" s="10">
        <f t="shared" si="2"/>
        <v>0</v>
      </c>
      <c r="G37" s="10">
        <f t="shared" si="8"/>
        <v>7.4460401403477228</v>
      </c>
      <c r="H37" s="18">
        <f t="shared" si="3"/>
        <v>0.86397113881540633</v>
      </c>
      <c r="I37" s="10" t="str">
        <f t="shared" si="13"/>
        <v/>
      </c>
      <c r="J37" s="10" t="str">
        <f t="shared" si="10"/>
        <v/>
      </c>
      <c r="K37" s="10" t="str">
        <f t="shared" si="11"/>
        <v/>
      </c>
      <c r="L37" s="19" t="str">
        <f t="shared" si="12"/>
        <v/>
      </c>
      <c r="M37" s="16">
        <f t="shared" si="0"/>
        <v>928.9559999999999</v>
      </c>
      <c r="N37" s="16">
        <f t="shared" si="4"/>
        <v>0</v>
      </c>
      <c r="O37" s="126">
        <f t="shared" si="5"/>
        <v>928.9559999999999</v>
      </c>
    </row>
    <row r="38" spans="2:15" x14ac:dyDescent="0.25">
      <c r="B38" s="125">
        <v>20</v>
      </c>
      <c r="C38" s="10">
        <f t="shared" si="6"/>
        <v>1.0799999999999998</v>
      </c>
      <c r="D38" s="10">
        <f t="shared" si="7"/>
        <v>1.0799999999999998</v>
      </c>
      <c r="E38" s="17">
        <f t="shared" si="1"/>
        <v>0.93385427568944879</v>
      </c>
      <c r="F38" s="10">
        <f t="shared" si="2"/>
        <v>0</v>
      </c>
      <c r="G38" s="10">
        <f t="shared" si="8"/>
        <v>7.5921858646582745</v>
      </c>
      <c r="H38" s="18">
        <f t="shared" si="3"/>
        <v>0.88092856658716878</v>
      </c>
      <c r="I38" s="10" t="str">
        <f t="shared" si="13"/>
        <v/>
      </c>
      <c r="J38" s="10" t="str">
        <f t="shared" si="10"/>
        <v/>
      </c>
      <c r="K38" s="10" t="str">
        <f t="shared" si="11"/>
        <v/>
      </c>
      <c r="L38" s="19" t="str">
        <f t="shared" si="12"/>
        <v/>
      </c>
      <c r="M38" s="16">
        <f t="shared" si="0"/>
        <v>928.9559999999999</v>
      </c>
      <c r="N38" s="16">
        <f t="shared" si="4"/>
        <v>0</v>
      </c>
      <c r="O38" s="126">
        <f t="shared" si="5"/>
        <v>928.9559999999999</v>
      </c>
    </row>
    <row r="39" spans="2:15" x14ac:dyDescent="0.25">
      <c r="B39" s="125">
        <v>21</v>
      </c>
      <c r="C39" s="10">
        <f t="shared" si="6"/>
        <v>1.0799999999999998</v>
      </c>
      <c r="D39" s="10">
        <f t="shared" si="7"/>
        <v>1.0799999999999998</v>
      </c>
      <c r="E39" s="17">
        <f t="shared" si="1"/>
        <v>0.93385427568944879</v>
      </c>
      <c r="F39" s="10">
        <f t="shared" si="2"/>
        <v>0</v>
      </c>
      <c r="G39" s="10">
        <f t="shared" si="8"/>
        <v>7.7383315889688262</v>
      </c>
      <c r="H39" s="18">
        <f t="shared" si="3"/>
        <v>0.89788599435893113</v>
      </c>
      <c r="I39" s="10" t="str">
        <f t="shared" si="13"/>
        <v/>
      </c>
      <c r="J39" s="10" t="str">
        <f>+IF(F38=0,IF(F39&gt;0,"ENCENDIDO BOMBA 2",""),"")</f>
        <v/>
      </c>
      <c r="K39" s="10" t="str">
        <f t="shared" si="11"/>
        <v/>
      </c>
      <c r="L39" s="19" t="str">
        <f t="shared" si="12"/>
        <v/>
      </c>
      <c r="M39" s="16">
        <f t="shared" si="0"/>
        <v>928.9559999999999</v>
      </c>
      <c r="N39" s="16">
        <f t="shared" si="4"/>
        <v>0</v>
      </c>
      <c r="O39" s="126">
        <f t="shared" si="5"/>
        <v>928.9559999999999</v>
      </c>
    </row>
    <row r="40" spans="2:15" x14ac:dyDescent="0.25">
      <c r="B40" s="125">
        <v>22</v>
      </c>
      <c r="C40" s="10">
        <f t="shared" si="6"/>
        <v>1.0799999999999998</v>
      </c>
      <c r="D40" s="10">
        <f t="shared" si="7"/>
        <v>1.0799999999999998</v>
      </c>
      <c r="E40" s="17">
        <f t="shared" si="1"/>
        <v>0.93385427568944879</v>
      </c>
      <c r="F40" s="10">
        <f t="shared" si="2"/>
        <v>0</v>
      </c>
      <c r="G40" s="10">
        <f t="shared" si="8"/>
        <v>7.884477313279378</v>
      </c>
      <c r="H40" s="18">
        <f t="shared" si="3"/>
        <v>0.91484342213069347</v>
      </c>
      <c r="I40" s="10" t="str">
        <f t="shared" si="13"/>
        <v/>
      </c>
      <c r="J40" s="10" t="str">
        <f t="shared" si="10"/>
        <v/>
      </c>
      <c r="K40" s="10" t="str">
        <f t="shared" si="11"/>
        <v/>
      </c>
      <c r="L40" s="19" t="str">
        <f t="shared" si="12"/>
        <v/>
      </c>
      <c r="M40" s="16">
        <f t="shared" si="0"/>
        <v>928.9559999999999</v>
      </c>
      <c r="N40" s="16">
        <f t="shared" si="4"/>
        <v>0</v>
      </c>
      <c r="O40" s="126">
        <f t="shared" si="5"/>
        <v>928.9559999999999</v>
      </c>
    </row>
    <row r="41" spans="2:15" x14ac:dyDescent="0.25">
      <c r="B41" s="125">
        <v>23</v>
      </c>
      <c r="C41" s="10">
        <f t="shared" si="6"/>
        <v>1.0799999999999998</v>
      </c>
      <c r="D41" s="10">
        <f t="shared" si="7"/>
        <v>1.0799999999999998</v>
      </c>
      <c r="E41" s="17">
        <f t="shared" si="1"/>
        <v>0.93385427568944879</v>
      </c>
      <c r="F41" s="10">
        <f t="shared" si="2"/>
        <v>0</v>
      </c>
      <c r="G41" s="10">
        <f t="shared" si="8"/>
        <v>8.0306230375899297</v>
      </c>
      <c r="H41" s="18">
        <f t="shared" si="3"/>
        <v>0.93180084990245582</v>
      </c>
      <c r="I41" s="10" t="str">
        <f t="shared" si="13"/>
        <v/>
      </c>
      <c r="J41" s="10" t="str">
        <f t="shared" si="10"/>
        <v/>
      </c>
      <c r="K41" s="10" t="str">
        <f t="shared" si="11"/>
        <v/>
      </c>
      <c r="L41" s="19" t="str">
        <f t="shared" si="12"/>
        <v/>
      </c>
      <c r="M41" s="16">
        <f t="shared" si="0"/>
        <v>928.9559999999999</v>
      </c>
      <c r="N41" s="16">
        <f t="shared" si="4"/>
        <v>0</v>
      </c>
      <c r="O41" s="126">
        <f t="shared" si="5"/>
        <v>928.9559999999999</v>
      </c>
    </row>
    <row r="42" spans="2:15" x14ac:dyDescent="0.25">
      <c r="B42" s="125">
        <v>24</v>
      </c>
      <c r="C42" s="10">
        <f t="shared" si="6"/>
        <v>1.0799999999999998</v>
      </c>
      <c r="D42" s="10">
        <f t="shared" si="7"/>
        <v>1.0799999999999998</v>
      </c>
      <c r="E42" s="17">
        <f t="shared" si="1"/>
        <v>0.93385427568944879</v>
      </c>
      <c r="F42" s="10">
        <f t="shared" si="2"/>
        <v>0</v>
      </c>
      <c r="G42" s="10">
        <f t="shared" si="8"/>
        <v>8.1767687619004814</v>
      </c>
      <c r="H42" s="18">
        <f t="shared" si="3"/>
        <v>0.94875827767421816</v>
      </c>
      <c r="I42" s="10" t="str">
        <f t="shared" si="13"/>
        <v/>
      </c>
      <c r="J42" s="10" t="str">
        <f t="shared" si="10"/>
        <v/>
      </c>
      <c r="K42" s="10" t="str">
        <f t="shared" si="11"/>
        <v/>
      </c>
      <c r="L42" s="19" t="str">
        <f t="shared" si="12"/>
        <v/>
      </c>
      <c r="M42" s="16">
        <f t="shared" si="0"/>
        <v>928.9559999999999</v>
      </c>
      <c r="N42" s="16">
        <f t="shared" si="4"/>
        <v>0</v>
      </c>
      <c r="O42" s="126">
        <f t="shared" si="5"/>
        <v>928.9559999999999</v>
      </c>
    </row>
    <row r="43" spans="2:15" x14ac:dyDescent="0.25">
      <c r="B43" s="125">
        <v>25</v>
      </c>
      <c r="C43" s="10">
        <f t="shared" si="6"/>
        <v>1.0799999999999998</v>
      </c>
      <c r="D43" s="10">
        <f t="shared" si="7"/>
        <v>1.0799999999999998</v>
      </c>
      <c r="E43" s="17">
        <f t="shared" si="1"/>
        <v>0.93385427568944879</v>
      </c>
      <c r="F43" s="10">
        <f t="shared" si="2"/>
        <v>0</v>
      </c>
      <c r="G43" s="10">
        <f t="shared" si="8"/>
        <v>8.3229144862110331</v>
      </c>
      <c r="H43" s="18">
        <f t="shared" si="3"/>
        <v>0.96571570544598051</v>
      </c>
      <c r="I43" s="10" t="str">
        <f t="shared" si="13"/>
        <v/>
      </c>
      <c r="J43" s="10" t="str">
        <f t="shared" si="10"/>
        <v/>
      </c>
      <c r="K43" s="10" t="str">
        <f>+IF(F42&gt;0,IF(F43=0,"APAGADO BOMBAS",""),"")</f>
        <v/>
      </c>
      <c r="L43" s="19" t="str">
        <f t="shared" si="12"/>
        <v/>
      </c>
      <c r="M43" s="16">
        <f t="shared" si="0"/>
        <v>928.9559999999999</v>
      </c>
      <c r="N43" s="16">
        <f t="shared" si="4"/>
        <v>0</v>
      </c>
      <c r="O43" s="126">
        <f t="shared" si="5"/>
        <v>928.9559999999999</v>
      </c>
    </row>
    <row r="44" spans="2:15" x14ac:dyDescent="0.25">
      <c r="B44" s="125">
        <v>26</v>
      </c>
      <c r="C44" s="10">
        <f t="shared" si="6"/>
        <v>1.0799999999999998</v>
      </c>
      <c r="D44" s="10">
        <f t="shared" si="7"/>
        <v>1.0799999999999998</v>
      </c>
      <c r="E44" s="17">
        <f t="shared" si="1"/>
        <v>0.93385427568944879</v>
      </c>
      <c r="F44" s="10">
        <f t="shared" si="2"/>
        <v>0</v>
      </c>
      <c r="G44" s="10">
        <f t="shared" si="8"/>
        <v>8.4690602105215849</v>
      </c>
      <c r="H44" s="18">
        <f t="shared" si="3"/>
        <v>0.98267313321774297</v>
      </c>
      <c r="I44" s="10" t="str">
        <f t="shared" si="13"/>
        <v/>
      </c>
      <c r="J44" s="10" t="str">
        <f t="shared" si="10"/>
        <v/>
      </c>
      <c r="K44" s="10" t="str">
        <f t="shared" si="11"/>
        <v/>
      </c>
      <c r="L44" s="19" t="str">
        <f t="shared" si="12"/>
        <v/>
      </c>
      <c r="M44" s="16">
        <f t="shared" si="0"/>
        <v>928.9559999999999</v>
      </c>
      <c r="N44" s="16">
        <f t="shared" si="4"/>
        <v>0</v>
      </c>
      <c r="O44" s="126">
        <f t="shared" si="5"/>
        <v>928.9559999999999</v>
      </c>
    </row>
    <row r="45" spans="2:15" x14ac:dyDescent="0.25">
      <c r="B45" s="125">
        <v>27</v>
      </c>
      <c r="C45" s="10">
        <f t="shared" si="6"/>
        <v>1.0799999999999998</v>
      </c>
      <c r="D45" s="10">
        <f t="shared" si="7"/>
        <v>1.0799999999999998</v>
      </c>
      <c r="E45" s="17">
        <f t="shared" si="1"/>
        <v>0.93385427568944879</v>
      </c>
      <c r="F45" s="10">
        <f t="shared" si="2"/>
        <v>0</v>
      </c>
      <c r="G45" s="10">
        <f t="shared" si="8"/>
        <v>8.6152059348321366</v>
      </c>
      <c r="H45" s="18">
        <f t="shared" si="3"/>
        <v>0.99963056098950531</v>
      </c>
      <c r="I45" s="10" t="str">
        <f t="shared" si="13"/>
        <v/>
      </c>
      <c r="J45" s="10" t="str">
        <f>+IF(F44=0,IF(F45&gt;0,"ENCENDIDO BOMBA 2",""),"")</f>
        <v/>
      </c>
      <c r="K45" s="10" t="str">
        <f t="shared" si="11"/>
        <v/>
      </c>
      <c r="L45" s="19" t="str">
        <f t="shared" si="12"/>
        <v/>
      </c>
      <c r="M45" s="16">
        <f t="shared" si="0"/>
        <v>928.9559999999999</v>
      </c>
      <c r="N45" s="16">
        <f t="shared" si="4"/>
        <v>0</v>
      </c>
      <c r="O45" s="126">
        <f t="shared" si="5"/>
        <v>928.9559999999999</v>
      </c>
    </row>
    <row r="46" spans="2:15" x14ac:dyDescent="0.25">
      <c r="B46" s="125">
        <v>28</v>
      </c>
      <c r="C46" s="10">
        <f t="shared" si="6"/>
        <v>1.0799999999999998</v>
      </c>
      <c r="D46" s="10">
        <f t="shared" si="7"/>
        <v>1.0799999999999998</v>
      </c>
      <c r="E46" s="17">
        <f t="shared" si="1"/>
        <v>0.93385427568944879</v>
      </c>
      <c r="F46" s="10">
        <f t="shared" si="2"/>
        <v>0</v>
      </c>
      <c r="G46" s="10">
        <f t="shared" si="8"/>
        <v>8.7613516591426883</v>
      </c>
      <c r="H46" s="18">
        <f t="shared" si="3"/>
        <v>1.0165879887612677</v>
      </c>
      <c r="I46" s="10" t="str">
        <f t="shared" si="13"/>
        <v/>
      </c>
      <c r="J46" s="10" t="str">
        <f t="shared" si="10"/>
        <v/>
      </c>
      <c r="K46" s="10" t="str">
        <f t="shared" si="11"/>
        <v/>
      </c>
      <c r="L46" s="19" t="str">
        <f t="shared" si="12"/>
        <v/>
      </c>
      <c r="M46" s="16">
        <f t="shared" si="0"/>
        <v>928.9559999999999</v>
      </c>
      <c r="N46" s="16">
        <f t="shared" si="4"/>
        <v>928.9559999999999</v>
      </c>
      <c r="O46" s="126">
        <f t="shared" si="5"/>
        <v>1857.9119999999998</v>
      </c>
    </row>
    <row r="47" spans="2:15" x14ac:dyDescent="0.25">
      <c r="B47" s="125">
        <v>29</v>
      </c>
      <c r="C47" s="10">
        <f t="shared" si="6"/>
        <v>1.0799999999999998</v>
      </c>
      <c r="D47" s="10">
        <f t="shared" si="7"/>
        <v>1.0799999999999998</v>
      </c>
      <c r="E47" s="17">
        <f t="shared" si="1"/>
        <v>0.93385427568944879</v>
      </c>
      <c r="F47" s="10">
        <f t="shared" si="2"/>
        <v>0.93385427568944879</v>
      </c>
      <c r="G47" s="10">
        <f t="shared" si="8"/>
        <v>7.9736431077637917</v>
      </c>
      <c r="H47" s="18">
        <f t="shared" si="3"/>
        <v>0.92518941430264567</v>
      </c>
      <c r="I47" s="10" t="str">
        <f t="shared" si="13"/>
        <v/>
      </c>
      <c r="J47" s="10" t="str">
        <f t="shared" si="10"/>
        <v>ENCENDIDO BOMBA 2</v>
      </c>
      <c r="K47" s="10" t="str">
        <f t="shared" si="11"/>
        <v/>
      </c>
      <c r="L47" s="19" t="str">
        <f t="shared" si="12"/>
        <v>ENCENDIDO BOMBA 2</v>
      </c>
      <c r="M47" s="16">
        <f t="shared" si="0"/>
        <v>928.9559999999999</v>
      </c>
      <c r="N47" s="16">
        <f t="shared" si="4"/>
        <v>928.9559999999999</v>
      </c>
      <c r="O47" s="126">
        <f t="shared" si="5"/>
        <v>1857.9119999999998</v>
      </c>
    </row>
    <row r="48" spans="2:15" x14ac:dyDescent="0.25">
      <c r="B48" s="125">
        <v>30</v>
      </c>
      <c r="C48" s="10">
        <f t="shared" si="6"/>
        <v>1.0799999999999998</v>
      </c>
      <c r="D48" s="10">
        <f t="shared" si="7"/>
        <v>1.0799999999999998</v>
      </c>
      <c r="E48" s="17">
        <f t="shared" si="1"/>
        <v>0.93385427568944879</v>
      </c>
      <c r="F48" s="10">
        <f t="shared" si="2"/>
        <v>0.93385427568944879</v>
      </c>
      <c r="G48" s="10">
        <f t="shared" si="8"/>
        <v>7.1859345563848951</v>
      </c>
      <c r="H48" s="18">
        <f t="shared" si="3"/>
        <v>0.83379083984402369</v>
      </c>
      <c r="I48" s="10" t="str">
        <f t="shared" si="13"/>
        <v/>
      </c>
      <c r="J48" s="10" t="str">
        <f t="shared" si="10"/>
        <v/>
      </c>
      <c r="K48" s="10" t="str">
        <f t="shared" si="11"/>
        <v/>
      </c>
      <c r="L48" s="19" t="str">
        <f t="shared" si="12"/>
        <v/>
      </c>
      <c r="M48" s="16">
        <f t="shared" si="0"/>
        <v>928.9559999999999</v>
      </c>
      <c r="N48" s="16">
        <f t="shared" si="4"/>
        <v>928.9559999999999</v>
      </c>
      <c r="O48" s="126">
        <f t="shared" si="5"/>
        <v>1857.9119999999998</v>
      </c>
    </row>
    <row r="49" spans="2:15" x14ac:dyDescent="0.25">
      <c r="B49" s="125">
        <v>31</v>
      </c>
      <c r="C49" s="10">
        <f t="shared" si="6"/>
        <v>1.0799999999999998</v>
      </c>
      <c r="D49" s="10">
        <f t="shared" si="7"/>
        <v>1.0799999999999998</v>
      </c>
      <c r="E49" s="17">
        <f t="shared" si="1"/>
        <v>0.93385427568944879</v>
      </c>
      <c r="F49" s="10">
        <f t="shared" si="2"/>
        <v>0.93385427568944879</v>
      </c>
      <c r="G49" s="10">
        <f t="shared" si="8"/>
        <v>6.3982260050059985</v>
      </c>
      <c r="H49" s="18">
        <f t="shared" si="3"/>
        <v>0.74239226538540171</v>
      </c>
      <c r="I49" s="10" t="str">
        <f t="shared" si="13"/>
        <v/>
      </c>
      <c r="J49" s="10" t="str">
        <f t="shared" si="10"/>
        <v/>
      </c>
      <c r="K49" s="10" t="str">
        <f t="shared" si="11"/>
        <v/>
      </c>
      <c r="L49" s="19" t="str">
        <f t="shared" si="12"/>
        <v/>
      </c>
      <c r="M49" s="16">
        <f t="shared" si="0"/>
        <v>928.9559999999999</v>
      </c>
      <c r="N49" s="16">
        <f t="shared" si="4"/>
        <v>928.9559999999999</v>
      </c>
      <c r="O49" s="126">
        <f t="shared" si="5"/>
        <v>1857.9119999999998</v>
      </c>
    </row>
    <row r="50" spans="2:15" x14ac:dyDescent="0.25">
      <c r="B50" s="125">
        <v>32</v>
      </c>
      <c r="C50" s="10">
        <f t="shared" si="6"/>
        <v>1.0799999999999998</v>
      </c>
      <c r="D50" s="10">
        <f t="shared" si="7"/>
        <v>1.0799999999999998</v>
      </c>
      <c r="E50" s="17">
        <f t="shared" si="1"/>
        <v>0.93385427568944879</v>
      </c>
      <c r="F50" s="10">
        <f t="shared" si="2"/>
        <v>0.93385427568944879</v>
      </c>
      <c r="G50" s="10">
        <f t="shared" si="8"/>
        <v>5.6105174536271019</v>
      </c>
      <c r="H50" s="18">
        <f t="shared" si="3"/>
        <v>0.65099369092677972</v>
      </c>
      <c r="I50" s="10" t="str">
        <f t="shared" si="13"/>
        <v/>
      </c>
      <c r="J50" s="10" t="str">
        <f t="shared" si="10"/>
        <v/>
      </c>
      <c r="K50" s="10" t="str">
        <f t="shared" si="11"/>
        <v/>
      </c>
      <c r="L50" s="19" t="str">
        <f t="shared" si="12"/>
        <v/>
      </c>
      <c r="M50" s="16">
        <f t="shared" ref="M50:M78" si="14">IF(E51&gt;0,$S$10*$S$11,0)</f>
        <v>928.9559999999999</v>
      </c>
      <c r="N50" s="16">
        <f t="shared" si="4"/>
        <v>928.9559999999999</v>
      </c>
      <c r="O50" s="126">
        <f t="shared" si="5"/>
        <v>1857.9119999999998</v>
      </c>
    </row>
    <row r="51" spans="2:15" x14ac:dyDescent="0.25">
      <c r="B51" s="125">
        <v>33</v>
      </c>
      <c r="C51" s="10">
        <f t="shared" si="6"/>
        <v>1.0799999999999998</v>
      </c>
      <c r="D51" s="10">
        <f t="shared" si="7"/>
        <v>1.0799999999999998</v>
      </c>
      <c r="E51" s="17">
        <f t="shared" ref="E51:E78" si="15">IF(E50=0,IF(H50&lt;$G$9,0,$C$11),IF(H50&lt;$G$8,0,E50))</f>
        <v>0.93385427568944879</v>
      </c>
      <c r="F51" s="10">
        <f t="shared" ref="F51:F78" si="16">IF(F50=0,IF(H50&lt;$G$9,0,IF(H50&lt;$G$10,0,$C$11)),IF(H50&lt;$G$8,0,F50))</f>
        <v>0.93385427568944879</v>
      </c>
      <c r="G51" s="10">
        <f t="shared" si="8"/>
        <v>4.8228089022482052</v>
      </c>
      <c r="H51" s="18">
        <f t="shared" ref="H51:H78" si="17">+G51/$G$7</f>
        <v>0.55959511646815774</v>
      </c>
      <c r="I51" s="10" t="str">
        <f t="shared" si="13"/>
        <v/>
      </c>
      <c r="J51" s="10" t="str">
        <f t="shared" si="10"/>
        <v/>
      </c>
      <c r="K51" s="10" t="str">
        <f t="shared" si="11"/>
        <v/>
      </c>
      <c r="L51" s="19" t="str">
        <f t="shared" si="12"/>
        <v/>
      </c>
      <c r="M51" s="16">
        <f t="shared" si="14"/>
        <v>928.9559999999999</v>
      </c>
      <c r="N51" s="16">
        <f t="shared" ref="N51:N78" si="18">IF(F52&gt;0,$S$10*$S$11,0)</f>
        <v>928.9559999999999</v>
      </c>
      <c r="O51" s="126">
        <f t="shared" si="5"/>
        <v>1857.9119999999998</v>
      </c>
    </row>
    <row r="52" spans="2:15" x14ac:dyDescent="0.25">
      <c r="B52" s="125">
        <v>34</v>
      </c>
      <c r="C52" s="10">
        <f t="shared" si="6"/>
        <v>1.0799999999999998</v>
      </c>
      <c r="D52" s="10">
        <f t="shared" si="7"/>
        <v>1.0799999999999998</v>
      </c>
      <c r="E52" s="17">
        <f t="shared" si="15"/>
        <v>0.93385427568944879</v>
      </c>
      <c r="F52" s="10">
        <f t="shared" si="16"/>
        <v>0.93385427568944879</v>
      </c>
      <c r="G52" s="10">
        <f t="shared" si="8"/>
        <v>4.0351003508693086</v>
      </c>
      <c r="H52" s="18">
        <f t="shared" si="17"/>
        <v>0.46819654200953581</v>
      </c>
      <c r="I52" s="10" t="str">
        <f t="shared" si="13"/>
        <v/>
      </c>
      <c r="J52" s="10" t="str">
        <f>+IF(F51=0,IF(F52&gt;0,"ENCENDIDO BOMBA 2",""),"")</f>
        <v/>
      </c>
      <c r="K52" s="10" t="str">
        <f t="shared" si="11"/>
        <v/>
      </c>
      <c r="L52" s="19" t="str">
        <f t="shared" si="12"/>
        <v/>
      </c>
      <c r="M52" s="16">
        <f t="shared" si="14"/>
        <v>928.9559999999999</v>
      </c>
      <c r="N52" s="16">
        <f t="shared" si="18"/>
        <v>928.9559999999999</v>
      </c>
      <c r="O52" s="126">
        <f t="shared" si="5"/>
        <v>1857.9119999999998</v>
      </c>
    </row>
    <row r="53" spans="2:15" x14ac:dyDescent="0.25">
      <c r="B53" s="125">
        <v>35</v>
      </c>
      <c r="C53" s="10">
        <f t="shared" si="6"/>
        <v>1.0799999999999998</v>
      </c>
      <c r="D53" s="10">
        <f t="shared" si="7"/>
        <v>1.0799999999999998</v>
      </c>
      <c r="E53" s="17">
        <f t="shared" si="15"/>
        <v>0.93385427568944879</v>
      </c>
      <c r="F53" s="10">
        <f t="shared" si="16"/>
        <v>0.93385427568944879</v>
      </c>
      <c r="G53" s="10">
        <f t="shared" si="8"/>
        <v>3.2473917994904116</v>
      </c>
      <c r="H53" s="18">
        <f t="shared" si="17"/>
        <v>0.37679796755091377</v>
      </c>
      <c r="I53" s="10" t="str">
        <f t="shared" si="13"/>
        <v/>
      </c>
      <c r="J53" s="10" t="str">
        <f t="shared" si="10"/>
        <v/>
      </c>
      <c r="K53" s="10" t="str">
        <f t="shared" si="11"/>
        <v/>
      </c>
      <c r="L53" s="19" t="str">
        <f t="shared" si="12"/>
        <v/>
      </c>
      <c r="M53" s="16">
        <f t="shared" si="14"/>
        <v>928.9559999999999</v>
      </c>
      <c r="N53" s="16">
        <f t="shared" si="18"/>
        <v>928.9559999999999</v>
      </c>
      <c r="O53" s="126">
        <f t="shared" si="5"/>
        <v>1857.9119999999998</v>
      </c>
    </row>
    <row r="54" spans="2:15" x14ac:dyDescent="0.25">
      <c r="B54" s="125">
        <v>36</v>
      </c>
      <c r="C54" s="10">
        <f t="shared" si="6"/>
        <v>1.0799999999999998</v>
      </c>
      <c r="D54" s="10">
        <f t="shared" si="7"/>
        <v>1.0799999999999998</v>
      </c>
      <c r="E54" s="17">
        <f t="shared" si="15"/>
        <v>0.93385427568944879</v>
      </c>
      <c r="F54" s="10">
        <f t="shared" si="16"/>
        <v>0.93385427568944879</v>
      </c>
      <c r="G54" s="10">
        <f t="shared" si="8"/>
        <v>2.4596832481115136</v>
      </c>
      <c r="H54" s="18">
        <f t="shared" si="17"/>
        <v>0.28539939309229162</v>
      </c>
      <c r="I54" s="10" t="str">
        <f t="shared" si="13"/>
        <v/>
      </c>
      <c r="J54" s="10" t="str">
        <f t="shared" si="10"/>
        <v/>
      </c>
      <c r="K54" s="10" t="str">
        <f t="shared" si="11"/>
        <v/>
      </c>
      <c r="L54" s="19" t="str">
        <f t="shared" si="12"/>
        <v/>
      </c>
      <c r="M54" s="16">
        <f t="shared" si="14"/>
        <v>928.9559999999999</v>
      </c>
      <c r="N54" s="16">
        <f t="shared" si="18"/>
        <v>928.9559999999999</v>
      </c>
      <c r="O54" s="126">
        <f t="shared" si="5"/>
        <v>1857.9119999999998</v>
      </c>
    </row>
    <row r="55" spans="2:15" x14ac:dyDescent="0.25">
      <c r="B55" s="125">
        <v>37</v>
      </c>
      <c r="C55" s="10">
        <f t="shared" si="6"/>
        <v>1.0799999999999998</v>
      </c>
      <c r="D55" s="10">
        <f t="shared" si="7"/>
        <v>1.0799999999999998</v>
      </c>
      <c r="E55" s="17">
        <f t="shared" si="15"/>
        <v>0.93385427568944879</v>
      </c>
      <c r="F55" s="10">
        <f t="shared" si="16"/>
        <v>0.93385427568944879</v>
      </c>
      <c r="G55" s="10">
        <f t="shared" si="8"/>
        <v>1.6719746967326161</v>
      </c>
      <c r="H55" s="18">
        <f t="shared" si="17"/>
        <v>0.19400081863366958</v>
      </c>
      <c r="I55" s="10" t="str">
        <f t="shared" si="13"/>
        <v/>
      </c>
      <c r="J55" s="10" t="str">
        <f t="shared" si="10"/>
        <v/>
      </c>
      <c r="K55" s="10" t="str">
        <f t="shared" si="11"/>
        <v/>
      </c>
      <c r="L55" s="19" t="str">
        <f t="shared" si="12"/>
        <v/>
      </c>
      <c r="M55" s="16">
        <f t="shared" si="14"/>
        <v>0</v>
      </c>
      <c r="N55" s="16">
        <f t="shared" si="18"/>
        <v>0</v>
      </c>
      <c r="O55" s="126">
        <f t="shared" si="5"/>
        <v>0</v>
      </c>
    </row>
    <row r="56" spans="2:15" x14ac:dyDescent="0.25">
      <c r="B56" s="125">
        <v>38</v>
      </c>
      <c r="C56" s="10">
        <f t="shared" si="6"/>
        <v>1.0799999999999998</v>
      </c>
      <c r="D56" s="10">
        <f t="shared" si="7"/>
        <v>1.0799999999999998</v>
      </c>
      <c r="E56" s="17">
        <f t="shared" si="15"/>
        <v>0</v>
      </c>
      <c r="F56" s="10">
        <f t="shared" si="16"/>
        <v>0</v>
      </c>
      <c r="G56" s="10">
        <f t="shared" si="8"/>
        <v>2.7519746967326162</v>
      </c>
      <c r="H56" s="18">
        <f t="shared" si="17"/>
        <v>0.31931424863581626</v>
      </c>
      <c r="I56" s="10" t="str">
        <f t="shared" si="13"/>
        <v/>
      </c>
      <c r="J56" s="10" t="str">
        <f t="shared" si="10"/>
        <v/>
      </c>
      <c r="K56" s="10" t="str">
        <f t="shared" si="11"/>
        <v>APAGADO BOMBAS</v>
      </c>
      <c r="L56" s="19" t="str">
        <f t="shared" si="12"/>
        <v>APAGADO BOMBAS</v>
      </c>
      <c r="M56" s="16">
        <f t="shared" si="14"/>
        <v>0</v>
      </c>
      <c r="N56" s="16">
        <f t="shared" si="18"/>
        <v>0</v>
      </c>
      <c r="O56" s="126">
        <f t="shared" si="5"/>
        <v>0</v>
      </c>
    </row>
    <row r="57" spans="2:15" x14ac:dyDescent="0.25">
      <c r="B57" s="125">
        <v>39</v>
      </c>
      <c r="C57" s="10">
        <f t="shared" si="6"/>
        <v>1.0799999999999998</v>
      </c>
      <c r="D57" s="10">
        <f t="shared" si="7"/>
        <v>1.0799999999999998</v>
      </c>
      <c r="E57" s="17">
        <f t="shared" si="15"/>
        <v>0</v>
      </c>
      <c r="F57" s="10">
        <f t="shared" si="16"/>
        <v>0</v>
      </c>
      <c r="G57" s="10">
        <f t="shared" si="8"/>
        <v>3.8319746967326163</v>
      </c>
      <c r="H57" s="18">
        <f t="shared" si="17"/>
        <v>0.44462767863796299</v>
      </c>
      <c r="I57" s="10" t="str">
        <f t="shared" si="13"/>
        <v/>
      </c>
      <c r="J57" s="10" t="str">
        <f t="shared" si="10"/>
        <v/>
      </c>
      <c r="K57" s="10" t="str">
        <f t="shared" si="11"/>
        <v/>
      </c>
      <c r="L57" s="19" t="str">
        <f t="shared" si="12"/>
        <v/>
      </c>
      <c r="M57" s="16">
        <f t="shared" si="14"/>
        <v>0</v>
      </c>
      <c r="N57" s="16">
        <f t="shared" si="18"/>
        <v>0</v>
      </c>
      <c r="O57" s="126">
        <f t="shared" si="5"/>
        <v>0</v>
      </c>
    </row>
    <row r="58" spans="2:15" x14ac:dyDescent="0.25">
      <c r="B58" s="125">
        <v>40</v>
      </c>
      <c r="C58" s="10">
        <f t="shared" si="6"/>
        <v>1.0799999999999998</v>
      </c>
      <c r="D58" s="10">
        <f t="shared" si="7"/>
        <v>1.0799999999999998</v>
      </c>
      <c r="E58" s="17">
        <f t="shared" si="15"/>
        <v>0</v>
      </c>
      <c r="F58" s="10">
        <f t="shared" si="16"/>
        <v>0</v>
      </c>
      <c r="G58" s="10">
        <f t="shared" si="8"/>
        <v>4.9119746967326163</v>
      </c>
      <c r="H58" s="18">
        <f t="shared" si="17"/>
        <v>0.56994110864010972</v>
      </c>
      <c r="I58" s="10" t="str">
        <f t="shared" si="13"/>
        <v/>
      </c>
      <c r="J58" s="10" t="str">
        <f>+IF(F57=0,IF(F58&gt;0,"ENCENDIDO BOMBA 2",""),"")</f>
        <v/>
      </c>
      <c r="K58" s="10" t="str">
        <f>+IF(F57&gt;0,IF(F58=0,"APAGADO BOMBAS",""),"")</f>
        <v/>
      </c>
      <c r="L58" s="19" t="str">
        <f t="shared" si="12"/>
        <v/>
      </c>
      <c r="M58" s="16">
        <f t="shared" si="14"/>
        <v>0</v>
      </c>
      <c r="N58" s="16">
        <f t="shared" si="18"/>
        <v>0</v>
      </c>
      <c r="O58" s="126">
        <f t="shared" si="5"/>
        <v>0</v>
      </c>
    </row>
    <row r="59" spans="2:15" x14ac:dyDescent="0.25">
      <c r="B59" s="125">
        <v>41</v>
      </c>
      <c r="C59" s="10">
        <f t="shared" si="6"/>
        <v>1.0799999999999998</v>
      </c>
      <c r="D59" s="10">
        <f t="shared" si="7"/>
        <v>1.0799999999999998</v>
      </c>
      <c r="E59" s="17">
        <f t="shared" si="15"/>
        <v>0</v>
      </c>
      <c r="F59" s="10">
        <f t="shared" si="16"/>
        <v>0</v>
      </c>
      <c r="G59" s="10">
        <f t="shared" si="8"/>
        <v>5.9919746967326164</v>
      </c>
      <c r="H59" s="18">
        <f t="shared" si="17"/>
        <v>0.69525453864225639</v>
      </c>
      <c r="I59" s="10" t="str">
        <f t="shared" si="13"/>
        <v/>
      </c>
      <c r="J59" s="10" t="str">
        <f t="shared" si="10"/>
        <v/>
      </c>
      <c r="K59" s="10" t="str">
        <f>+IF(F58&gt;0,IF(F59=0,"APAGADO BOMBAS",""),"")</f>
        <v/>
      </c>
      <c r="L59" s="19" t="str">
        <f t="shared" si="12"/>
        <v/>
      </c>
      <c r="M59" s="16">
        <f t="shared" si="14"/>
        <v>928.9559999999999</v>
      </c>
      <c r="N59" s="16">
        <f t="shared" si="18"/>
        <v>0</v>
      </c>
      <c r="O59" s="126">
        <f t="shared" si="5"/>
        <v>928.9559999999999</v>
      </c>
    </row>
    <row r="60" spans="2:15" x14ac:dyDescent="0.25">
      <c r="B60" s="125">
        <v>42</v>
      </c>
      <c r="C60" s="10">
        <f t="shared" si="6"/>
        <v>1.0799999999999998</v>
      </c>
      <c r="D60" s="10">
        <f t="shared" si="7"/>
        <v>1.0799999999999998</v>
      </c>
      <c r="E60" s="17">
        <f t="shared" si="15"/>
        <v>0.93385427568944879</v>
      </c>
      <c r="F60" s="10">
        <f t="shared" si="16"/>
        <v>0</v>
      </c>
      <c r="G60" s="10">
        <f t="shared" si="8"/>
        <v>6.1381204210431672</v>
      </c>
      <c r="H60" s="18">
        <f t="shared" si="17"/>
        <v>0.71221196641401863</v>
      </c>
      <c r="I60" s="10" t="str">
        <f t="shared" si="13"/>
        <v>ENCENDIDO BOMBA 1</v>
      </c>
      <c r="J60" s="10" t="str">
        <f t="shared" si="10"/>
        <v/>
      </c>
      <c r="K60" s="10" t="str">
        <f t="shared" ref="K60:K71" si="19">+IF(F59&gt;0,IF(F60=0,"APAGADO BOMBAS",""),"")</f>
        <v/>
      </c>
      <c r="L60" s="19" t="str">
        <f t="shared" si="12"/>
        <v>ENCENDIDO BOMBA 1</v>
      </c>
      <c r="M60" s="16">
        <f t="shared" si="14"/>
        <v>928.9559999999999</v>
      </c>
      <c r="N60" s="16">
        <f t="shared" si="18"/>
        <v>0</v>
      </c>
      <c r="O60" s="126">
        <f t="shared" si="5"/>
        <v>928.9559999999999</v>
      </c>
    </row>
    <row r="61" spans="2:15" x14ac:dyDescent="0.25">
      <c r="B61" s="125">
        <v>43</v>
      </c>
      <c r="C61" s="10">
        <f t="shared" si="6"/>
        <v>1.0799999999999998</v>
      </c>
      <c r="D61" s="10">
        <f t="shared" si="7"/>
        <v>1.0799999999999998</v>
      </c>
      <c r="E61" s="17">
        <f t="shared" si="15"/>
        <v>0.93385427568944879</v>
      </c>
      <c r="F61" s="10">
        <f t="shared" si="16"/>
        <v>0</v>
      </c>
      <c r="G61" s="10">
        <f t="shared" si="8"/>
        <v>6.284266145353719</v>
      </c>
      <c r="H61" s="18">
        <f t="shared" si="17"/>
        <v>0.72916939418578097</v>
      </c>
      <c r="I61" s="10" t="str">
        <f t="shared" si="13"/>
        <v/>
      </c>
      <c r="J61" s="10" t="str">
        <f t="shared" si="10"/>
        <v/>
      </c>
      <c r="K61" s="10" t="str">
        <f t="shared" si="19"/>
        <v/>
      </c>
      <c r="L61" s="19" t="str">
        <f t="shared" si="12"/>
        <v/>
      </c>
      <c r="M61" s="16">
        <f t="shared" si="14"/>
        <v>928.9559999999999</v>
      </c>
      <c r="N61" s="16">
        <f t="shared" si="18"/>
        <v>0</v>
      </c>
      <c r="O61" s="126">
        <f t="shared" si="5"/>
        <v>928.9559999999999</v>
      </c>
    </row>
    <row r="62" spans="2:15" x14ac:dyDescent="0.25">
      <c r="B62" s="125">
        <v>44</v>
      </c>
      <c r="C62" s="10">
        <f t="shared" si="6"/>
        <v>1.0799999999999998</v>
      </c>
      <c r="D62" s="10">
        <f t="shared" si="7"/>
        <v>1.0799999999999998</v>
      </c>
      <c r="E62" s="17">
        <f t="shared" si="15"/>
        <v>0.93385427568944879</v>
      </c>
      <c r="F62" s="10">
        <f t="shared" si="16"/>
        <v>0</v>
      </c>
      <c r="G62" s="10">
        <f t="shared" si="8"/>
        <v>6.4304118696642707</v>
      </c>
      <c r="H62" s="18">
        <f t="shared" si="17"/>
        <v>0.74612682195754332</v>
      </c>
      <c r="I62" s="10" t="str">
        <f t="shared" si="13"/>
        <v/>
      </c>
      <c r="J62" s="10" t="str">
        <f t="shared" si="10"/>
        <v/>
      </c>
      <c r="K62" s="10" t="str">
        <f t="shared" si="19"/>
        <v/>
      </c>
      <c r="L62" s="19" t="str">
        <f t="shared" si="12"/>
        <v/>
      </c>
      <c r="M62" s="16">
        <f t="shared" si="14"/>
        <v>928.9559999999999</v>
      </c>
      <c r="N62" s="16">
        <f t="shared" si="18"/>
        <v>0</v>
      </c>
      <c r="O62" s="126">
        <f t="shared" si="5"/>
        <v>928.9559999999999</v>
      </c>
    </row>
    <row r="63" spans="2:15" x14ac:dyDescent="0.25">
      <c r="B63" s="125">
        <v>45</v>
      </c>
      <c r="C63" s="10">
        <f t="shared" si="6"/>
        <v>1.0799999999999998</v>
      </c>
      <c r="D63" s="10">
        <f t="shared" si="7"/>
        <v>1.0799999999999998</v>
      </c>
      <c r="E63" s="17">
        <f t="shared" si="15"/>
        <v>0.93385427568944879</v>
      </c>
      <c r="F63" s="10">
        <f t="shared" si="16"/>
        <v>0</v>
      </c>
      <c r="G63" s="10">
        <f t="shared" si="8"/>
        <v>6.5765575939748224</v>
      </c>
      <c r="H63" s="18">
        <f t="shared" si="17"/>
        <v>0.76308424972930566</v>
      </c>
      <c r="I63" s="10" t="str">
        <f t="shared" si="13"/>
        <v/>
      </c>
      <c r="J63" s="10" t="str">
        <f t="shared" si="10"/>
        <v/>
      </c>
      <c r="K63" s="10" t="str">
        <f t="shared" si="19"/>
        <v/>
      </c>
      <c r="L63" s="19" t="str">
        <f t="shared" si="12"/>
        <v/>
      </c>
      <c r="M63" s="16">
        <f t="shared" si="14"/>
        <v>928.9559999999999</v>
      </c>
      <c r="N63" s="16">
        <f t="shared" si="18"/>
        <v>0</v>
      </c>
      <c r="O63" s="126">
        <f t="shared" si="5"/>
        <v>928.9559999999999</v>
      </c>
    </row>
    <row r="64" spans="2:15" x14ac:dyDescent="0.25">
      <c r="B64" s="125">
        <v>46</v>
      </c>
      <c r="C64" s="10">
        <f t="shared" si="6"/>
        <v>1.0799999999999998</v>
      </c>
      <c r="D64" s="10">
        <f t="shared" si="7"/>
        <v>1.0799999999999998</v>
      </c>
      <c r="E64" s="17">
        <f t="shared" si="15"/>
        <v>0.93385427568944879</v>
      </c>
      <c r="F64" s="10">
        <f t="shared" si="16"/>
        <v>0</v>
      </c>
      <c r="G64" s="10">
        <f t="shared" si="8"/>
        <v>6.7227033182853742</v>
      </c>
      <c r="H64" s="18">
        <f t="shared" si="17"/>
        <v>0.78004167750106812</v>
      </c>
      <c r="I64" s="10" t="str">
        <f t="shared" si="13"/>
        <v/>
      </c>
      <c r="J64" s="10" t="str">
        <f t="shared" si="10"/>
        <v/>
      </c>
      <c r="K64" s="10" t="str">
        <f t="shared" si="19"/>
        <v/>
      </c>
      <c r="L64" s="19" t="str">
        <f t="shared" si="12"/>
        <v/>
      </c>
      <c r="M64" s="16">
        <f t="shared" si="14"/>
        <v>928.9559999999999</v>
      </c>
      <c r="N64" s="16">
        <f t="shared" si="18"/>
        <v>0</v>
      </c>
      <c r="O64" s="126">
        <f t="shared" si="5"/>
        <v>928.9559999999999</v>
      </c>
    </row>
    <row r="65" spans="2:15" x14ac:dyDescent="0.25">
      <c r="B65" s="125">
        <v>47</v>
      </c>
      <c r="C65" s="10">
        <f t="shared" si="6"/>
        <v>1.0799999999999998</v>
      </c>
      <c r="D65" s="10">
        <f t="shared" si="7"/>
        <v>1.0799999999999998</v>
      </c>
      <c r="E65" s="17">
        <f t="shared" si="15"/>
        <v>0.93385427568944879</v>
      </c>
      <c r="F65" s="10">
        <f t="shared" si="16"/>
        <v>0</v>
      </c>
      <c r="G65" s="10">
        <f t="shared" si="8"/>
        <v>6.8688490425959259</v>
      </c>
      <c r="H65" s="18">
        <f t="shared" si="17"/>
        <v>0.79699910527283047</v>
      </c>
      <c r="I65" s="10" t="str">
        <f t="shared" si="13"/>
        <v/>
      </c>
      <c r="J65" s="10" t="str">
        <f>+IF(F64=0,IF(F65&gt;0,"ENCENDIDO BOMBA 2",""),"")</f>
        <v/>
      </c>
      <c r="K65" s="10" t="str">
        <f t="shared" si="19"/>
        <v/>
      </c>
      <c r="L65" s="19" t="str">
        <f t="shared" si="12"/>
        <v/>
      </c>
      <c r="M65" s="16">
        <f t="shared" si="14"/>
        <v>928.9559999999999</v>
      </c>
      <c r="N65" s="16">
        <f t="shared" si="18"/>
        <v>0</v>
      </c>
      <c r="O65" s="126">
        <f t="shared" si="5"/>
        <v>928.9559999999999</v>
      </c>
    </row>
    <row r="66" spans="2:15" x14ac:dyDescent="0.25">
      <c r="B66" s="125">
        <v>48</v>
      </c>
      <c r="C66" s="10">
        <f t="shared" si="6"/>
        <v>1.0799999999999998</v>
      </c>
      <c r="D66" s="10">
        <f t="shared" si="7"/>
        <v>1.0799999999999998</v>
      </c>
      <c r="E66" s="17">
        <f t="shared" si="15"/>
        <v>0.93385427568944879</v>
      </c>
      <c r="F66" s="10">
        <f t="shared" si="16"/>
        <v>0</v>
      </c>
      <c r="G66" s="10">
        <f t="shared" si="8"/>
        <v>7.0149947669064776</v>
      </c>
      <c r="H66" s="18">
        <f t="shared" si="17"/>
        <v>0.81395653304459281</v>
      </c>
      <c r="I66" s="10" t="str">
        <f t="shared" si="13"/>
        <v/>
      </c>
      <c r="J66" s="10" t="str">
        <f t="shared" si="10"/>
        <v/>
      </c>
      <c r="K66" s="10" t="str">
        <f t="shared" si="19"/>
        <v/>
      </c>
      <c r="L66" s="19" t="str">
        <f t="shared" si="12"/>
        <v/>
      </c>
      <c r="M66" s="16">
        <f t="shared" si="14"/>
        <v>928.9559999999999</v>
      </c>
      <c r="N66" s="16">
        <f t="shared" si="18"/>
        <v>0</v>
      </c>
      <c r="O66" s="126">
        <f t="shared" si="5"/>
        <v>928.9559999999999</v>
      </c>
    </row>
    <row r="67" spans="2:15" x14ac:dyDescent="0.25">
      <c r="B67" s="125">
        <v>49</v>
      </c>
      <c r="C67" s="10">
        <f t="shared" si="6"/>
        <v>1.0799999999999998</v>
      </c>
      <c r="D67" s="10">
        <f t="shared" si="7"/>
        <v>1.0799999999999998</v>
      </c>
      <c r="E67" s="17">
        <f t="shared" si="15"/>
        <v>0.93385427568944879</v>
      </c>
      <c r="F67" s="10">
        <f t="shared" si="16"/>
        <v>0</v>
      </c>
      <c r="G67" s="10">
        <f t="shared" si="8"/>
        <v>7.1611404912170293</v>
      </c>
      <c r="H67" s="18">
        <f t="shared" si="17"/>
        <v>0.83091396081635516</v>
      </c>
      <c r="I67" s="10" t="str">
        <f t="shared" si="13"/>
        <v/>
      </c>
      <c r="J67" s="10" t="str">
        <f>+IF(F66=0,IF(F67&gt;0,"ENCENDIDO BOMBA 2",""),"")</f>
        <v/>
      </c>
      <c r="K67" s="10" t="str">
        <f t="shared" si="19"/>
        <v/>
      </c>
      <c r="L67" s="19" t="str">
        <f t="shared" si="12"/>
        <v/>
      </c>
      <c r="M67" s="16">
        <f t="shared" si="14"/>
        <v>928.9559999999999</v>
      </c>
      <c r="N67" s="16">
        <f t="shared" si="18"/>
        <v>0</v>
      </c>
      <c r="O67" s="126">
        <f t="shared" si="5"/>
        <v>928.9559999999999</v>
      </c>
    </row>
    <row r="68" spans="2:15" x14ac:dyDescent="0.25">
      <c r="B68" s="125">
        <v>50</v>
      </c>
      <c r="C68" s="10">
        <f t="shared" si="6"/>
        <v>1.0799999999999998</v>
      </c>
      <c r="D68" s="10">
        <f t="shared" si="7"/>
        <v>1.0799999999999998</v>
      </c>
      <c r="E68" s="17">
        <f t="shared" si="15"/>
        <v>0.93385427568944879</v>
      </c>
      <c r="F68" s="10">
        <f t="shared" si="16"/>
        <v>0</v>
      </c>
      <c r="G68" s="10">
        <f t="shared" si="8"/>
        <v>7.3072862155275811</v>
      </c>
      <c r="H68" s="18">
        <f t="shared" si="17"/>
        <v>0.8478713885881175</v>
      </c>
      <c r="I68" s="10" t="str">
        <f t="shared" si="13"/>
        <v/>
      </c>
      <c r="J68" s="10" t="str">
        <f t="shared" si="10"/>
        <v/>
      </c>
      <c r="K68" s="10" t="str">
        <f t="shared" si="19"/>
        <v/>
      </c>
      <c r="L68" s="19" t="str">
        <f t="shared" si="12"/>
        <v/>
      </c>
      <c r="M68" s="16">
        <f t="shared" si="14"/>
        <v>928.9559999999999</v>
      </c>
      <c r="N68" s="16">
        <f t="shared" si="18"/>
        <v>0</v>
      </c>
      <c r="O68" s="126">
        <f t="shared" si="5"/>
        <v>928.9559999999999</v>
      </c>
    </row>
    <row r="69" spans="2:15" x14ac:dyDescent="0.25">
      <c r="B69" s="125">
        <v>51</v>
      </c>
      <c r="C69" s="10">
        <f t="shared" si="6"/>
        <v>1.0799999999999998</v>
      </c>
      <c r="D69" s="10">
        <f t="shared" si="7"/>
        <v>1.0799999999999998</v>
      </c>
      <c r="E69" s="17">
        <f t="shared" si="15"/>
        <v>0.93385427568944879</v>
      </c>
      <c r="F69" s="10">
        <f t="shared" si="16"/>
        <v>0</v>
      </c>
      <c r="G69" s="10">
        <f t="shared" si="8"/>
        <v>7.4534319398381328</v>
      </c>
      <c r="H69" s="18">
        <f t="shared" si="17"/>
        <v>0.86482881635987985</v>
      </c>
      <c r="I69" s="10" t="str">
        <f t="shared" si="13"/>
        <v/>
      </c>
      <c r="J69" s="10" t="str">
        <f t="shared" si="10"/>
        <v/>
      </c>
      <c r="K69" s="10" t="str">
        <f t="shared" si="19"/>
        <v/>
      </c>
      <c r="L69" s="19" t="str">
        <f t="shared" si="12"/>
        <v/>
      </c>
      <c r="M69" s="16">
        <f t="shared" si="14"/>
        <v>928.9559999999999</v>
      </c>
      <c r="N69" s="16">
        <f t="shared" si="18"/>
        <v>0</v>
      </c>
      <c r="O69" s="126">
        <f t="shared" si="5"/>
        <v>928.9559999999999</v>
      </c>
    </row>
    <row r="70" spans="2:15" x14ac:dyDescent="0.25">
      <c r="B70" s="125">
        <v>52</v>
      </c>
      <c r="C70" s="10">
        <f t="shared" si="6"/>
        <v>1.0799999999999998</v>
      </c>
      <c r="D70" s="10">
        <f t="shared" si="7"/>
        <v>1.0799999999999998</v>
      </c>
      <c r="E70" s="17">
        <f t="shared" si="15"/>
        <v>0.93385427568944879</v>
      </c>
      <c r="F70" s="10">
        <f t="shared" si="16"/>
        <v>0</v>
      </c>
      <c r="G70" s="10">
        <f t="shared" si="8"/>
        <v>7.5995776641486845</v>
      </c>
      <c r="H70" s="18">
        <f t="shared" si="17"/>
        <v>0.8817862441316423</v>
      </c>
      <c r="I70" s="10" t="str">
        <f t="shared" si="13"/>
        <v/>
      </c>
      <c r="J70" s="10" t="str">
        <f t="shared" si="10"/>
        <v/>
      </c>
      <c r="K70" s="10" t="str">
        <f t="shared" si="19"/>
        <v/>
      </c>
      <c r="L70" s="19" t="str">
        <f t="shared" si="12"/>
        <v/>
      </c>
      <c r="M70" s="16">
        <f t="shared" si="14"/>
        <v>928.9559999999999</v>
      </c>
      <c r="N70" s="16">
        <f t="shared" si="18"/>
        <v>0</v>
      </c>
      <c r="O70" s="126">
        <f t="shared" si="5"/>
        <v>928.9559999999999</v>
      </c>
    </row>
    <row r="71" spans="2:15" x14ac:dyDescent="0.25">
      <c r="B71" s="125">
        <v>53</v>
      </c>
      <c r="C71" s="10">
        <f t="shared" si="6"/>
        <v>1.0799999999999998</v>
      </c>
      <c r="D71" s="10">
        <f t="shared" si="7"/>
        <v>1.0799999999999998</v>
      </c>
      <c r="E71" s="17">
        <f t="shared" si="15"/>
        <v>0.93385427568944879</v>
      </c>
      <c r="F71" s="10">
        <f t="shared" si="16"/>
        <v>0</v>
      </c>
      <c r="G71" s="10">
        <f t="shared" si="8"/>
        <v>7.7457233884592362</v>
      </c>
      <c r="H71" s="18">
        <f t="shared" si="17"/>
        <v>0.89874367190340465</v>
      </c>
      <c r="I71" s="10" t="str">
        <f t="shared" si="13"/>
        <v/>
      </c>
      <c r="J71" s="10" t="str">
        <f t="shared" si="10"/>
        <v/>
      </c>
      <c r="K71" s="10" t="str">
        <f t="shared" si="19"/>
        <v/>
      </c>
      <c r="L71" s="19" t="str">
        <f t="shared" si="12"/>
        <v/>
      </c>
      <c r="M71" s="16">
        <f t="shared" si="14"/>
        <v>928.9559999999999</v>
      </c>
      <c r="N71" s="16">
        <f t="shared" si="18"/>
        <v>0</v>
      </c>
      <c r="O71" s="126">
        <f t="shared" si="5"/>
        <v>928.9559999999999</v>
      </c>
    </row>
    <row r="72" spans="2:15" x14ac:dyDescent="0.25">
      <c r="B72" s="125">
        <v>54</v>
      </c>
      <c r="C72" s="10">
        <f t="shared" si="6"/>
        <v>1.0799999999999998</v>
      </c>
      <c r="D72" s="10">
        <f t="shared" si="7"/>
        <v>1.0799999999999998</v>
      </c>
      <c r="E72" s="17">
        <f t="shared" si="15"/>
        <v>0.93385427568944879</v>
      </c>
      <c r="F72" s="10">
        <f t="shared" si="16"/>
        <v>0</v>
      </c>
      <c r="G72" s="10">
        <f t="shared" si="8"/>
        <v>7.891869112769788</v>
      </c>
      <c r="H72" s="18">
        <f t="shared" si="17"/>
        <v>0.915701099675167</v>
      </c>
      <c r="I72" s="10" t="str">
        <f t="shared" si="13"/>
        <v/>
      </c>
      <c r="J72" s="10" t="str">
        <f t="shared" si="10"/>
        <v/>
      </c>
      <c r="K72" s="10" t="str">
        <f>+IF(F71&gt;0,IF(F72=0,"APAGADO BOMBAS",""),"")</f>
        <v/>
      </c>
      <c r="L72" s="19" t="str">
        <f t="shared" si="12"/>
        <v/>
      </c>
      <c r="M72" s="16">
        <f t="shared" si="14"/>
        <v>928.9559999999999</v>
      </c>
      <c r="N72" s="16">
        <f t="shared" si="18"/>
        <v>0</v>
      </c>
      <c r="O72" s="126">
        <f t="shared" si="5"/>
        <v>928.9559999999999</v>
      </c>
    </row>
    <row r="73" spans="2:15" x14ac:dyDescent="0.25">
      <c r="B73" s="125">
        <v>55</v>
      </c>
      <c r="C73" s="10">
        <f t="shared" si="6"/>
        <v>1.0799999999999998</v>
      </c>
      <c r="D73" s="10">
        <f t="shared" si="7"/>
        <v>1.0799999999999998</v>
      </c>
      <c r="E73" s="17">
        <f t="shared" si="15"/>
        <v>0.93385427568944879</v>
      </c>
      <c r="F73" s="10">
        <f t="shared" si="16"/>
        <v>0</v>
      </c>
      <c r="G73" s="10">
        <f t="shared" si="8"/>
        <v>8.0380148370803397</v>
      </c>
      <c r="H73" s="18">
        <f t="shared" si="17"/>
        <v>0.93265852744692934</v>
      </c>
      <c r="I73" s="10" t="str">
        <f t="shared" si="13"/>
        <v/>
      </c>
      <c r="J73" s="10" t="str">
        <f t="shared" si="10"/>
        <v/>
      </c>
      <c r="K73" s="10" t="str">
        <f t="shared" ref="K73:K78" si="20">+IF(F72&gt;0,IF(F73=0,"APAGADO BOMBAS",""),"")</f>
        <v/>
      </c>
      <c r="L73" s="19" t="str">
        <f t="shared" si="12"/>
        <v/>
      </c>
      <c r="M73" s="16">
        <f t="shared" si="14"/>
        <v>928.9559999999999</v>
      </c>
      <c r="N73" s="16">
        <f t="shared" si="18"/>
        <v>0</v>
      </c>
      <c r="O73" s="126">
        <f t="shared" si="5"/>
        <v>928.9559999999999</v>
      </c>
    </row>
    <row r="74" spans="2:15" x14ac:dyDescent="0.25">
      <c r="B74" s="125">
        <v>56</v>
      </c>
      <c r="C74" s="10">
        <f t="shared" si="6"/>
        <v>1.0799999999999998</v>
      </c>
      <c r="D74" s="10">
        <f t="shared" si="7"/>
        <v>1.0799999999999998</v>
      </c>
      <c r="E74" s="17">
        <f t="shared" si="15"/>
        <v>0.93385427568944879</v>
      </c>
      <c r="F74" s="10">
        <f t="shared" si="16"/>
        <v>0</v>
      </c>
      <c r="G74" s="10">
        <f t="shared" si="8"/>
        <v>8.1841605613908914</v>
      </c>
      <c r="H74" s="18">
        <f t="shared" si="17"/>
        <v>0.94961595521869169</v>
      </c>
      <c r="I74" s="10" t="str">
        <f t="shared" si="13"/>
        <v/>
      </c>
      <c r="J74" s="10" t="str">
        <f>+IF(F73=0,IF(F74&gt;0,"ENCENDIDO BOMBA 2",""),"")</f>
        <v/>
      </c>
      <c r="K74" s="10" t="str">
        <f t="shared" si="20"/>
        <v/>
      </c>
      <c r="L74" s="19" t="str">
        <f t="shared" si="12"/>
        <v/>
      </c>
      <c r="M74" s="16">
        <f t="shared" si="14"/>
        <v>928.9559999999999</v>
      </c>
      <c r="N74" s="16">
        <f t="shared" si="18"/>
        <v>0</v>
      </c>
      <c r="O74" s="126">
        <f t="shared" si="5"/>
        <v>928.9559999999999</v>
      </c>
    </row>
    <row r="75" spans="2:15" x14ac:dyDescent="0.25">
      <c r="B75" s="125">
        <v>57</v>
      </c>
      <c r="C75" s="10">
        <f t="shared" si="6"/>
        <v>1.0799999999999998</v>
      </c>
      <c r="D75" s="10">
        <f t="shared" si="7"/>
        <v>1.0799999999999998</v>
      </c>
      <c r="E75" s="17">
        <f t="shared" si="15"/>
        <v>0.93385427568944879</v>
      </c>
      <c r="F75" s="10">
        <f t="shared" si="16"/>
        <v>0</v>
      </c>
      <c r="G75" s="10">
        <f t="shared" si="8"/>
        <v>8.3303062857014432</v>
      </c>
      <c r="H75" s="18">
        <f t="shared" si="17"/>
        <v>0.96657338299045403</v>
      </c>
      <c r="I75" s="10" t="str">
        <f t="shared" si="13"/>
        <v/>
      </c>
      <c r="J75" s="10" t="str">
        <f t="shared" si="10"/>
        <v/>
      </c>
      <c r="K75" s="10" t="str">
        <f t="shared" si="20"/>
        <v/>
      </c>
      <c r="L75" s="19" t="str">
        <f t="shared" si="12"/>
        <v/>
      </c>
      <c r="M75" s="16">
        <f t="shared" si="14"/>
        <v>928.9559999999999</v>
      </c>
      <c r="N75" s="16">
        <f t="shared" si="18"/>
        <v>0</v>
      </c>
      <c r="O75" s="126">
        <f t="shared" si="5"/>
        <v>928.9559999999999</v>
      </c>
    </row>
    <row r="76" spans="2:15" x14ac:dyDescent="0.25">
      <c r="B76" s="125">
        <v>58</v>
      </c>
      <c r="C76" s="10">
        <f t="shared" si="6"/>
        <v>1.0799999999999998</v>
      </c>
      <c r="D76" s="10">
        <f t="shared" si="7"/>
        <v>1.0799999999999998</v>
      </c>
      <c r="E76" s="17">
        <f t="shared" si="15"/>
        <v>0.93385427568944879</v>
      </c>
      <c r="F76" s="10">
        <f t="shared" si="16"/>
        <v>0</v>
      </c>
      <c r="G76" s="10">
        <f t="shared" si="8"/>
        <v>8.4764520100119949</v>
      </c>
      <c r="H76" s="18">
        <f t="shared" si="17"/>
        <v>0.98353081076221649</v>
      </c>
      <c r="I76" s="10" t="str">
        <f t="shared" si="13"/>
        <v/>
      </c>
      <c r="J76" s="10" t="str">
        <f t="shared" si="10"/>
        <v/>
      </c>
      <c r="K76" s="10" t="str">
        <f t="shared" si="20"/>
        <v/>
      </c>
      <c r="L76" s="19" t="str">
        <f t="shared" si="12"/>
        <v/>
      </c>
      <c r="M76" s="16">
        <f t="shared" si="14"/>
        <v>928.9559999999999</v>
      </c>
      <c r="N76" s="16">
        <f t="shared" si="18"/>
        <v>0</v>
      </c>
      <c r="O76" s="126">
        <f t="shared" si="5"/>
        <v>928.9559999999999</v>
      </c>
    </row>
    <row r="77" spans="2:15" x14ac:dyDescent="0.25">
      <c r="B77" s="125">
        <v>59</v>
      </c>
      <c r="C77" s="10">
        <f t="shared" si="6"/>
        <v>1.0799999999999998</v>
      </c>
      <c r="D77" s="10">
        <f t="shared" si="7"/>
        <v>1.0799999999999998</v>
      </c>
      <c r="E77" s="17">
        <f t="shared" si="15"/>
        <v>0.93385427568944879</v>
      </c>
      <c r="F77" s="10">
        <f t="shared" si="16"/>
        <v>0</v>
      </c>
      <c r="G77" s="10">
        <f t="shared" si="8"/>
        <v>8.6225977343225466</v>
      </c>
      <c r="H77" s="18">
        <f t="shared" si="17"/>
        <v>1.0004882385339788</v>
      </c>
      <c r="I77" s="10" t="str">
        <f t="shared" si="13"/>
        <v/>
      </c>
      <c r="J77" s="10" t="str">
        <f t="shared" si="10"/>
        <v/>
      </c>
      <c r="K77" s="10" t="str">
        <f t="shared" si="20"/>
        <v/>
      </c>
      <c r="L77" s="19" t="str">
        <f t="shared" si="12"/>
        <v/>
      </c>
      <c r="M77" s="16">
        <f t="shared" si="14"/>
        <v>928.9559999999999</v>
      </c>
      <c r="N77" s="16">
        <f t="shared" si="18"/>
        <v>928.9559999999999</v>
      </c>
      <c r="O77" s="126">
        <f t="shared" si="5"/>
        <v>1857.9119999999998</v>
      </c>
    </row>
    <row r="78" spans="2:15" ht="15.75" thickBot="1" x14ac:dyDescent="0.3">
      <c r="B78" s="127">
        <v>60</v>
      </c>
      <c r="C78" s="128">
        <f t="shared" si="6"/>
        <v>1.0799999999999998</v>
      </c>
      <c r="D78" s="128">
        <f t="shared" si="7"/>
        <v>1.0799999999999998</v>
      </c>
      <c r="E78" s="129">
        <f t="shared" si="15"/>
        <v>0.93385427568944879</v>
      </c>
      <c r="F78" s="128">
        <f t="shared" si="16"/>
        <v>0.93385427568944879</v>
      </c>
      <c r="G78" s="128">
        <f t="shared" si="8"/>
        <v>7.83488918294365</v>
      </c>
      <c r="H78" s="130">
        <f t="shared" si="17"/>
        <v>0.90908966407535685</v>
      </c>
      <c r="I78" s="128" t="str">
        <f t="shared" si="13"/>
        <v/>
      </c>
      <c r="J78" s="128" t="str">
        <f t="shared" si="10"/>
        <v>ENCENDIDO BOMBA 2</v>
      </c>
      <c r="K78" s="128" t="str">
        <f t="shared" si="20"/>
        <v/>
      </c>
      <c r="L78" s="131" t="str">
        <f t="shared" si="12"/>
        <v>ENCENDIDO BOMBA 2</v>
      </c>
      <c r="M78" s="132">
        <f t="shared" si="14"/>
        <v>0</v>
      </c>
      <c r="N78" s="132">
        <f t="shared" si="18"/>
        <v>0</v>
      </c>
      <c r="O78" s="133">
        <f>SUM(M78:N78)</f>
        <v>0</v>
      </c>
    </row>
    <row r="79" spans="2:15" ht="36.75" customHeight="1" thickBot="1" x14ac:dyDescent="0.3">
      <c r="M79" s="197" t="s">
        <v>19</v>
      </c>
      <c r="N79" s="200"/>
      <c r="O79" s="140">
        <f>SUM(O18:O78)</f>
        <v>56666.315999999948</v>
      </c>
    </row>
    <row r="80" spans="2:15" x14ac:dyDescent="0.25">
      <c r="H80" t="s">
        <v>48</v>
      </c>
      <c r="L80" s="23">
        <f>+COUNTIF(L18:L78,"ENCENDIDO BOMBA 2")</f>
        <v>2</v>
      </c>
    </row>
    <row r="81" spans="12:12" x14ac:dyDescent="0.25">
      <c r="L81" s="23"/>
    </row>
  </sheetData>
  <mergeCells count="5">
    <mergeCell ref="B2:O2"/>
    <mergeCell ref="B4:D4"/>
    <mergeCell ref="F4:H4"/>
    <mergeCell ref="M4:O4"/>
    <mergeCell ref="M79:N7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landscape" horizontalDpi="300" verticalDpi="300" r:id="rId1"/>
  <colBreaks count="1" manualBreakCount="1">
    <brk id="50" max="3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ACTUAL</vt:lpstr>
      <vt:lpstr>NORMA 1 AÑO</vt:lpstr>
      <vt:lpstr>NORMA 10 AÑOS</vt:lpstr>
      <vt:lpstr>ESC 1 1 AÑO</vt:lpstr>
      <vt:lpstr>ESC 1 10AÑOS</vt:lpstr>
      <vt:lpstr>ESC 2 EN B2 1 AÑO</vt:lpstr>
      <vt:lpstr>ESC 2 EN B2 10 AÑOS</vt:lpstr>
      <vt:lpstr>ESC 3 MAS EN B2 1 AÑO</vt:lpstr>
      <vt:lpstr>ESC 3 MAS EN B2 10 AÑOS</vt:lpstr>
      <vt:lpstr>2ORIGINAL</vt:lpstr>
      <vt:lpstr>ANALISIS</vt:lpstr>
      <vt:lpstr>'2ORIGINAL'!Área_de_impresión</vt:lpstr>
      <vt:lpstr>ACTUAL!Área_de_impresión</vt:lpstr>
      <vt:lpstr>'ESC 1 1 AÑO'!Área_de_impresión</vt:lpstr>
      <vt:lpstr>'ESC 1 10AÑOS'!Área_de_impresión</vt:lpstr>
      <vt:lpstr>'ESC 2 EN B2 1 AÑO'!Área_de_impresión</vt:lpstr>
      <vt:lpstr>'ESC 2 EN B2 10 AÑOS'!Área_de_impresión</vt:lpstr>
      <vt:lpstr>'ESC 3 MAS EN B2 1 AÑO'!Área_de_impresión</vt:lpstr>
      <vt:lpstr>'ESC 3 MAS EN B2 10 AÑOS'!Área_de_impresión</vt:lpstr>
      <vt:lpstr>'NORMA 1 AÑO'!Área_de_impresión</vt:lpstr>
      <vt:lpstr>'NORMA 10 AÑOS'!Área_de_impresión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HP-G60</dc:creator>
  <cp:lastModifiedBy>MARIAE</cp:lastModifiedBy>
  <cp:lastPrinted>2015-06-04T11:44:30Z</cp:lastPrinted>
  <dcterms:created xsi:type="dcterms:W3CDTF">2013-08-16T02:34:37Z</dcterms:created>
  <dcterms:modified xsi:type="dcterms:W3CDTF">2015-06-04T11:44:37Z</dcterms:modified>
</cp:coreProperties>
</file>